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55" tabRatio="676" activeTab="0"/>
  </bookViews>
  <sheets>
    <sheet name="INS2018" sheetId="1" r:id="rId1"/>
  </sheets>
  <externalReferences>
    <externalReference r:id="rId4"/>
  </externalReferences>
  <definedNames>
    <definedName name="rubros">'[1]Hoja1'!$A:$A</definedName>
    <definedName name="_xlnm.Print_Titles" localSheetId="0">'INS2018'!$S:$S,'INS2018'!$25:$25</definedName>
  </definedNames>
  <calcPr fullCalcOnLoad="1"/>
</workbook>
</file>

<file path=xl/comments1.xml><?xml version="1.0" encoding="utf-8"?>
<comments xmlns="http://schemas.openxmlformats.org/spreadsheetml/2006/main">
  <authors>
    <author>yibanez</author>
    <author>Yamileth  Ortiz G?mez</author>
    <author>Maritza Ordonez Mosquera</author>
  </authors>
  <commentList>
    <comment ref="O975" authorId="0">
      <text>
        <r>
          <rPr>
            <b/>
            <sz val="8"/>
            <rFont val="Tahoma"/>
            <family val="2"/>
          </rPr>
          <t>yibanez:</t>
        </r>
        <r>
          <rPr>
            <sz val="8"/>
            <rFont val="Tahoma"/>
            <family val="2"/>
          </rPr>
          <t xml:space="preserve">
Equipos de laboratorio, cómputo, licencias (Hardware- software), perifericos para equipos</t>
        </r>
      </text>
    </comment>
    <comment ref="O976" authorId="0">
      <text>
        <r>
          <rPr>
            <b/>
            <sz val="8"/>
            <rFont val="Tahoma"/>
            <family val="2"/>
          </rPr>
          <t>yibanez:</t>
        </r>
        <r>
          <rPr>
            <sz val="8"/>
            <rFont val="Tahoma"/>
            <family val="2"/>
          </rPr>
          <t xml:space="preserve">
Insumos de laboratorio, reactivos, elementos de laboratorio</t>
        </r>
      </text>
    </comment>
    <comment ref="O979" authorId="0">
      <text>
        <r>
          <rPr>
            <b/>
            <sz val="8"/>
            <rFont val="Tahoma"/>
            <family val="2"/>
          </rPr>
          <t>yibanez:</t>
        </r>
        <r>
          <rPr>
            <sz val="8"/>
            <rFont val="Tahoma"/>
            <family val="2"/>
          </rPr>
          <t xml:space="preserve">
Insumos de laboratorio, reactivos, elementos de laboratorio</t>
        </r>
      </text>
    </comment>
    <comment ref="J990" authorId="1">
      <text>
        <r>
          <rPr>
            <b/>
            <sz val="9"/>
            <rFont val="Tahoma"/>
            <family val="2"/>
          </rPr>
          <t>Yamileth  Ortiz Gómez:</t>
        </r>
        <r>
          <rPr>
            <sz val="9"/>
            <rFont val="Tahoma"/>
            <family val="2"/>
          </rPr>
          <t xml:space="preserve">
No será un proyecto de investigación como tal, debemos considerar donde ubicarlo</t>
        </r>
      </text>
    </comment>
    <comment ref="O992" authorId="0">
      <text>
        <r>
          <rPr>
            <b/>
            <sz val="8"/>
            <rFont val="Tahoma"/>
            <family val="2"/>
          </rPr>
          <t>yibanez:</t>
        </r>
        <r>
          <rPr>
            <sz val="8"/>
            <rFont val="Tahoma"/>
            <family val="2"/>
          </rPr>
          <t xml:space="preserve">
Áreas físicas, equipos de cómputo y laboratorio</t>
        </r>
      </text>
    </comment>
    <comment ref="O995" authorId="0">
      <text>
        <r>
          <rPr>
            <b/>
            <sz val="8"/>
            <rFont val="Tahoma"/>
            <family val="2"/>
          </rPr>
          <t>yibanez:</t>
        </r>
        <r>
          <rPr>
            <sz val="8"/>
            <rFont val="Tahoma"/>
            <family val="2"/>
          </rPr>
          <t xml:space="preserve">
Insumos de laboratorio, reactivos, elementos de laboratorio</t>
        </r>
      </text>
    </comment>
    <comment ref="P1021" authorId="2">
      <text>
        <r>
          <rPr>
            <b/>
            <sz val="9"/>
            <rFont val="Tahoma"/>
            <family val="2"/>
          </rPr>
          <t>Maritza Ordonez Mosquera:</t>
        </r>
        <r>
          <rPr>
            <sz val="9"/>
            <rFont val="Tahoma"/>
            <family val="2"/>
          </rPr>
          <t xml:space="preserve">
Aclarar  montos</t>
        </r>
      </text>
    </comment>
    <comment ref="O1074" authorId="0">
      <text>
        <r>
          <rPr>
            <b/>
            <sz val="8"/>
            <rFont val="Tahoma"/>
            <family val="2"/>
          </rPr>
          <t>yibanez:</t>
        </r>
        <r>
          <rPr>
            <sz val="8"/>
            <rFont val="Tahoma"/>
            <family val="2"/>
          </rPr>
          <t xml:space="preserve">
Contratación de una firma</t>
        </r>
      </text>
    </comment>
    <comment ref="J1090" authorId="2">
      <text>
        <r>
          <rPr>
            <b/>
            <sz val="9"/>
            <rFont val="Tahoma"/>
            <family val="2"/>
          </rPr>
          <t>Maritza Ordonez Mosquera:</t>
        </r>
        <r>
          <rPr>
            <sz val="9"/>
            <rFont val="Tahoma"/>
            <family val="2"/>
          </rPr>
          <t xml:space="preserve">
Se abre la actividad?</t>
        </r>
      </text>
    </comment>
  </commentList>
</comments>
</file>

<file path=xl/sharedStrings.xml><?xml version="1.0" encoding="utf-8"?>
<sst xmlns="http://schemas.openxmlformats.org/spreadsheetml/2006/main" count="2406" uniqueCount="1172">
  <si>
    <t>RESULTADOS ESPERADOS</t>
  </si>
  <si>
    <t>PONDERACIÓN</t>
  </si>
  <si>
    <t>TAREAS</t>
  </si>
  <si>
    <t>OBJETO DEL GASTO</t>
  </si>
  <si>
    <t>PROYECTO</t>
  </si>
  <si>
    <t>CONPES</t>
  </si>
  <si>
    <t>CONVENIO</t>
  </si>
  <si>
    <t>TOTAL INVERSIÓN</t>
  </si>
  <si>
    <t>I</t>
  </si>
  <si>
    <t>II</t>
  </si>
  <si>
    <t>III</t>
  </si>
  <si>
    <t>IV</t>
  </si>
  <si>
    <t>Servicios Personales</t>
  </si>
  <si>
    <t>Capacitación o Eventos</t>
  </si>
  <si>
    <t xml:space="preserve">Dotación </t>
  </si>
  <si>
    <t>Equipos y software</t>
  </si>
  <si>
    <t>Materiales y suministros de Laboratorio</t>
  </si>
  <si>
    <t>Papelería o Elementos de Oficina</t>
  </si>
  <si>
    <t>Impresos y Publicaciones</t>
  </si>
  <si>
    <t>Tiquetes y Viáticos</t>
  </si>
  <si>
    <t>VALOR 
INICIAL
(vigencia Anterior)</t>
  </si>
  <si>
    <t>INDICADOR</t>
  </si>
  <si>
    <t xml:space="preserve">OBJETIVO ESPECIFICO </t>
  </si>
  <si>
    <t xml:space="preserve">PRODUCTO PROYECTO </t>
  </si>
  <si>
    <t xml:space="preserve">ACTIVIDAD </t>
  </si>
  <si>
    <r>
      <rPr>
        <b/>
        <sz val="7"/>
        <rFont val="Arial"/>
        <family val="2"/>
      </rPr>
      <t>P1</t>
    </r>
    <r>
      <rPr>
        <sz val="7"/>
        <rFont val="Arial"/>
        <family val="2"/>
      </rPr>
      <t xml:space="preserve">. Coordinar la vigilancia  de los riesgos y amenazas en Salud pública y proteger a las comunidades contra los mismos </t>
    </r>
  </si>
  <si>
    <r>
      <rPr>
        <b/>
        <sz val="7"/>
        <rFont val="Arial"/>
        <family val="2"/>
      </rPr>
      <t>P2.</t>
    </r>
    <r>
      <rPr>
        <sz val="7"/>
        <rFont val="Arial"/>
        <family val="2"/>
      </rPr>
      <t xml:space="preserve"> Liderar el desarrollo del sistema de gestión de conocimiento en salud pública, con el fin  de generar evidencia científica  que sirva como apoyo  para la toma de decisiones, la formulación y evaluación de políticas públicas. </t>
    </r>
  </si>
  <si>
    <r>
      <rPr>
        <b/>
        <sz val="7"/>
        <rFont val="Arial"/>
        <family val="2"/>
      </rPr>
      <t>P3.</t>
    </r>
    <r>
      <rPr>
        <sz val="7"/>
        <rFont val="Arial"/>
        <family val="2"/>
      </rPr>
      <t xml:space="preserve"> Garantizar la provisión de bienes y servicios esenciales en salud pública con calidad y oportunidad en lo que compete al INS </t>
    </r>
  </si>
  <si>
    <r>
      <rPr>
        <b/>
        <sz val="7"/>
        <rFont val="Arial"/>
        <family val="2"/>
      </rPr>
      <t>P4.</t>
    </r>
    <r>
      <rPr>
        <sz val="7"/>
        <rFont val="Arial"/>
        <family val="2"/>
      </rPr>
      <t xml:space="preserve"> Gestionar los mecanismos  de integración y participación  con los diferentes actores internacionales, nacionales, regionales y locales que permitan  el desarrollo de los sistemas, centros instituciones y redes con los cuales  el  INS debe interactuar para el cumplimiento de su misión.  </t>
    </r>
  </si>
  <si>
    <r>
      <rPr>
        <b/>
        <sz val="7"/>
        <rFont val="Arial"/>
        <family val="2"/>
      </rPr>
      <t>I1.</t>
    </r>
    <r>
      <rPr>
        <sz val="7"/>
        <rFont val="Arial"/>
        <family val="2"/>
      </rPr>
      <t xml:space="preserve"> Cumplir  como institución  pública de excelencia  en el logro de sus objetivos  y funciones misionales  con calidad   y oportunidad. </t>
    </r>
  </si>
  <si>
    <t xml:space="preserve">OBJETIVO ESTRATEGICO </t>
  </si>
  <si>
    <t>P1E1. Dirigir y coordinar las acciones de vigilancia, control, evaluación e investigación de los determinantes ambientales y sociales de la salud de los colombianos en lo que le compete al INS.</t>
  </si>
  <si>
    <t>P1E2. Medir y hacer seguimiento al estado de salud de los colombianos.</t>
  </si>
  <si>
    <t>P2E6. Formular, difundir, dirigir y coordinar la ejecución del plan de investigaciones en ciencia, tecnología e innovación en salud pública en Colombia.</t>
  </si>
  <si>
    <t>P2E7. Generar conocimiento en salud pública con calidad, en respuesta a las necesidades del país.</t>
  </si>
  <si>
    <t>P2E8. Generar evidencia estructurales y permanentes para la definición de prioridades en salud pública.</t>
  </si>
  <si>
    <t xml:space="preserve">P3E5. Generar las capacidades de innovación, producción y comercialización de bienes y servicios de inerés para la salud pública. </t>
  </si>
  <si>
    <t>P4E3.  Articular la red nacional de centros de investigación en salud, mediante la utilización de la capacidad científica del país en salud pública para el desarrollo de la investigación, transfferencia de tecnologías e innovación en salud.</t>
  </si>
  <si>
    <t xml:space="preserve">P4E4. Coordinar y fortalecer la red nacional de laboratorios, la red de sangre y la red de donación y trasplantes de órganos y tejidos para ampliar su cobertura y sensibilizar y generar confianza en la población sobre su impacto social y humanitario </t>
  </si>
  <si>
    <t>I1E1. Fortalecer el talento en su capacidad técnica, científica y administrativa dentro de la cultura de la calidad.</t>
  </si>
  <si>
    <t>I1E2. Incrementar la capacidad de planeación, la gerencia y la coordinación institucional para manejar eficientemente los recursos.</t>
  </si>
  <si>
    <t>I1E3. Formailizar convenios y asociaciones con organismos nacionales e internacionales para crecentar la gestión institucional.</t>
  </si>
  <si>
    <t>I1E4. Procurar la consecución de recursos para fortalecer la operación institucional.</t>
  </si>
  <si>
    <t xml:space="preserve">I1E5. Diseñar y mantener la política de comunicación institucional.  Interistitucional y de interacción con la ciudadania. </t>
  </si>
  <si>
    <t>I1E6. Ampliar la gestión institucioal, la presencia del INS en el territorio nacional y generar la integración de redes de su competencia.</t>
  </si>
  <si>
    <t xml:space="preserve">Mantenimiento y gastos de apoyo </t>
  </si>
  <si>
    <t xml:space="preserve">RESPONSABLE </t>
  </si>
  <si>
    <t xml:space="preserve">I1. Cumplir  como institución  pública de excelencia  en el logro de sus objetivos  y funciones misionales  con calidad   y oportunidad. </t>
  </si>
  <si>
    <t>Asesorar permanentemente a las dependencias del INS en temas de Planeación y Calidad</t>
  </si>
  <si>
    <t>Necesidades de Conocimiento e inquietudes sobre temas de Planeación y Calidad Resueltas.</t>
  </si>
  <si>
    <t>Talento humano capacitado  en temas de planeación.</t>
  </si>
  <si>
    <t>Asesorias realizadas TRIM/Solicitudes de asesoria recibidas por los diferentes canales de comunicación (mail, teléfono, personales) TRIM</t>
  </si>
  <si>
    <t>Realizar capacitación y acompañamiento sobre la forma de realizar la planeación en el año 2019 (metodología, formatos y cronograma de trabajo)</t>
  </si>
  <si>
    <t>Planeación efectiva acorde a la normatividad y necesidades del INS</t>
  </si>
  <si>
    <t xml:space="preserve">Capacitación realizada/capacitación programada </t>
  </si>
  <si>
    <t>Orientar a los procesos institucionales sobre la metodología vigente para la actualización de los Riesgos identificados de gestión y de corrupción en cada proceso</t>
  </si>
  <si>
    <t xml:space="preserve">Definir temas </t>
  </si>
  <si>
    <t xml:space="preserve">elaborar cronograma </t>
  </si>
  <si>
    <t xml:space="preserve">establecer la metodología de realización de la actividad </t>
  </si>
  <si>
    <t xml:space="preserve">Establecer la logística </t>
  </si>
  <si>
    <t xml:space="preserve">Realizar la actividad </t>
  </si>
  <si>
    <t xml:space="preserve">evaluar la actividad </t>
  </si>
  <si>
    <t>Realizar el 100% de las tareas que contribuyan con la calidad y la mejora continua del proceso de Planeación Institucional y Gestión de calidad</t>
  </si>
  <si>
    <t xml:space="preserve">Realizar cuatro (4) Comité institucionales del SIG y 100% de los comités institucionales de gestión y desempeño coordinados con Secretarí General </t>
  </si>
  <si>
    <t xml:space="preserve">realizar análisis de indicadores </t>
  </si>
  <si>
    <t xml:space="preserve">generar informe </t>
  </si>
  <si>
    <t>pueblicar informe  de acuerdo a POE</t>
  </si>
  <si>
    <t xml:space="preserve">Realizar 2 informes al año del monitoreo de  los indicadores de POA e indicadores de gestión y 2 reportes de monitoreo </t>
  </si>
  <si>
    <t>Elaborar el 100% de los informes de gestión institucional de acuerdo con la normatividad y solicitudes de entes internos y externos que lo requieran</t>
  </si>
  <si>
    <t>Informes realizados según programación trim/informes requeiridos y regulados por normatividad trim</t>
  </si>
  <si>
    <t xml:space="preserve">informes de gstion </t>
  </si>
  <si>
    <t xml:space="preserve">informe contraloria </t>
  </si>
  <si>
    <t xml:space="preserve">informe al congreso </t>
  </si>
  <si>
    <t xml:space="preserve">informe cuaitativo mensual </t>
  </si>
  <si>
    <t xml:space="preserve">Realizar el 100% de las tareas para garantizar la asignación de recursos de la entidad </t>
  </si>
  <si>
    <t xml:space="preserve">actualizar los proyectos de inversion conforme ley de presupuesto </t>
  </si>
  <si>
    <t xml:space="preserve">solicitud de recursos de inversión </t>
  </si>
  <si>
    <t xml:space="preserve">realización de trámites de presupuestales de requerirse </t>
  </si>
  <si>
    <t xml:space="preserve">tareas realizadas/ tareas programadas </t>
  </si>
  <si>
    <t xml:space="preserve">consolidación anteproyecto funcionamiento e inversión </t>
  </si>
  <si>
    <t xml:space="preserve">particiáción en discusiones  MGMP </t>
  </si>
  <si>
    <t>consolidación y actualización PAA</t>
  </si>
  <si>
    <t xml:space="preserve">informe de rendición de cuentas </t>
  </si>
  <si>
    <t xml:space="preserve">Coordinación Furag </t>
  </si>
  <si>
    <t xml:space="preserve">participación en audiencia pública </t>
  </si>
  <si>
    <t xml:space="preserve">coordinación y publicación plan anticorrupción </t>
  </si>
  <si>
    <t xml:space="preserve">Realizar capacitación de actualización  en temas de calidad, definidos </t>
  </si>
  <si>
    <t xml:space="preserve">Mantenimiento del sistema integrado de gestión, fortalecimiento de la cultura de la calidad </t>
  </si>
  <si>
    <t>Elaborar cronograma orientacion para la actualizacion de riesgos 2017</t>
  </si>
  <si>
    <t xml:space="preserve">Desarrollar mesas de trabajo con lideres de proceso </t>
  </si>
  <si>
    <t>Consolidar riesgos generados en las mesas de trabajo (Gestion y corrupcion)</t>
  </si>
  <si>
    <t>Publicacion del mapa de riesgos institucional vigencia 2017</t>
  </si>
  <si>
    <t>Areas que cumplen  cronograma "orientacion para actualizacion de riesgos 2017"/ todas las áreas</t>
  </si>
  <si>
    <t xml:space="preserve">Mapa de riesgos actualizado y publicado 2018 </t>
  </si>
  <si>
    <t xml:space="preserve">Tarea Realizadas semestre / Tareas programas semestre. </t>
  </si>
  <si>
    <t xml:space="preserve">Control de riesgos de gestión y corrupción </t>
  </si>
  <si>
    <t xml:space="preserve">mejoramiento contínuo procesos de calidad y planeación institucional </t>
  </si>
  <si>
    <t>Establecer temas a tratar de acuerdo a necesidad del processo a actualizaciones requieridas por proceso de Calidad.</t>
  </si>
  <si>
    <t xml:space="preserve">Desarrollo de las reuniones de acuerdo a agenda, escuchando y resolviendo  las inquietudes de los procesos  </t>
  </si>
  <si>
    <t xml:space="preserve">Realizar acta </t>
  </si>
  <si>
    <t xml:space="preserve">mejoramiento de los procesos institucionales </t>
  </si>
  <si>
    <t xml:space="preserve">Comunicación externa e interna de avance de la planeación </t>
  </si>
  <si>
    <t xml:space="preserve">Garantizar asignación y manejo de recursos en la vigencia 2018, según competencia OAP </t>
  </si>
  <si>
    <t xml:space="preserve">Ley transparencia implementada </t>
  </si>
  <si>
    <t>Realizar las tareas que contribuyen a visibilizar la transparencia institucional competencia de la OAP ((Plan anticorrupción, furag,audiciencia pública. Evaluación estrategia anual de rendición de cuentas)</t>
  </si>
  <si>
    <t xml:space="preserve">Conocimiento de la ciudadanía de trabajo INS </t>
  </si>
  <si>
    <t xml:space="preserve">Comité SIG  realizado trim / Comité SIG Programados trime 
participación en comités institucionales / comité institucionales convocados </t>
  </si>
  <si>
    <t xml:space="preserve">Segumiento a temas claves de calidad y desarrollo administrativo </t>
  </si>
  <si>
    <t>Informes realizados Sem / Informes programados Sem (POA, Gestión)</t>
  </si>
  <si>
    <t xml:space="preserve">Asesorías en calidad </t>
  </si>
  <si>
    <t xml:space="preserve">asesorías indicadores </t>
  </si>
  <si>
    <t xml:space="preserve">Asesorias SUIT </t>
  </si>
  <si>
    <t>Asesoría PAA</t>
  </si>
  <si>
    <t>formulación anteproyecto</t>
  </si>
  <si>
    <t xml:space="preserve">formulación indicadores </t>
  </si>
  <si>
    <t>formulación y actualización proyectos de inversión</t>
  </si>
  <si>
    <t xml:space="preserve">Actualizar y Monitorear los  riesgos de gestión y corrupción  de los procesos D01 y D02 2018 </t>
  </si>
  <si>
    <t xml:space="preserve">Mantener actualizados  los documentos del sistema  integrado de  gestión del proceso  (procedimientos, formatos, instructivos, etc) </t>
  </si>
  <si>
    <t xml:space="preserve">Realizar el    informe de gestion por proceso, como insuno para para la Revisión por la Dirección. </t>
  </si>
  <si>
    <t xml:space="preserve">Realizar, actualizar y monitorear  los indicadores del proceso de acuerdo a los tiempos esblecidos por la OAP y DNP para proyectos de inversión. </t>
  </si>
  <si>
    <t xml:space="preserve">Atender y suministrar la información pertinentes para auditorías internas y extenas. </t>
  </si>
  <si>
    <t xml:space="preserve">Procesos D01 y D02 Fortalecidos </t>
  </si>
  <si>
    <t>Actividades proceso comunicadas</t>
  </si>
  <si>
    <t xml:space="preserve">Recursos Ins Asignados en ley </t>
  </si>
  <si>
    <t>PLAN OPERATIVO ANUAL 2018</t>
  </si>
  <si>
    <t xml:space="preserve">P1. Coordinar la vigilancia  de los riesgos y amenazas en Salud pública y proteger a las comunidades contra los mismos </t>
  </si>
  <si>
    <t>Actos Administrativos emitidas por la O.A.J.</t>
  </si>
  <si>
    <t>Expedir los actos administrativos de conceptos toxicológicos, dictámenes técnico toxicológicos de productos plaguicidas para aplicación en el territorio nacional y las modificaciones a los mismos cuando haya lugar, dentro del termino definido por el proceso.</t>
  </si>
  <si>
    <t>Numero de resoluciones expedidas dentro del termino TRIM / Numero de conceptos técnicos allegados a la O.A.J.TRIM</t>
  </si>
  <si>
    <t>Insumo para registro o no de productos plaguicidas a utilizar en Colombia</t>
  </si>
  <si>
    <t>Proyectar el Acto Administrativo 50%</t>
  </si>
  <si>
    <t>Elaborar la citación para notificación 10%.</t>
  </si>
  <si>
    <t>Notificar a las partes ya sea personal o por aviso o Coreo electrónico 10%</t>
  </si>
  <si>
    <t>Resolver los recursos cuando sea procedente 30%</t>
  </si>
  <si>
    <t xml:space="preserve">Aplicativo de software para el seguimiento de conceptos toxicológicos </t>
  </si>
  <si>
    <t xml:space="preserve">Generar los insumos técnicos desde la OAJ para el desarrollo  de  un software de aplicación encaminado a  sistematizar el  trámite para la de elaboración  de  conceptos toxicológicos.
</t>
  </si>
  <si>
    <t>Porcentaje de avance en el desarrollo del modelo de búsqueda de datos.SEM</t>
  </si>
  <si>
    <t>Crear la estructura de la nueva base de datos para seguimiento a la emisión  de  conceptos toxicológicos.</t>
  </si>
  <si>
    <t>Establecer las variables que servirán como insumo para que la oficina de tecnologías de la comunicación-TICS- desarrolle el aplicativo requerido para conceptos toxicológicos 25%</t>
  </si>
  <si>
    <t>Mantener actualizados los registros  de los actos administrativos mediante los cuales se emiten conceptos toxicológicos  75%</t>
  </si>
  <si>
    <t xml:space="preserve">P2. Liderar el desarrollo del sistema de gestión de conocimiento en salud pública, con el fin  de generar evidencia científica  que sirva como apoyo  para la toma de decisiones, la formulación y evaluación de políticas públicas. </t>
  </si>
  <si>
    <t>Actos Jurídicos emitidos por la O.A.J.</t>
  </si>
  <si>
    <t xml:space="preserve">Tramitar la suscripción de los actos jurídicos requeridos por la entidad para la protección de la propiedad intelectual, los derechos de autor y conexos frente a la información generada por el INS, sujeta de derechos, para la generación del conocimiento. </t>
  </si>
  <si>
    <t>Numero de actos jurídicos suscritos SEM/Numero de solicitudes de tramite de actos jurídicos allegados a la O.A.J SEM que apliquen.</t>
  </si>
  <si>
    <t>Actos Jurídicos que protegen la Propiedad Intelectual del INS, derechos de autor y derechos conexos.</t>
  </si>
  <si>
    <t>Desarrollar e implementar el Manual de Propiedad Intelectual del INS con fundamento en la Resolución 1607 de 2014 en conjunto con la DISP 30%</t>
  </si>
  <si>
    <t>Establecer las bases para la estructuración del funcionamiento de Biobancos del INS y los procedimientos que de ello se deriva 10%</t>
  </si>
  <si>
    <t>Someter al comité de propiedad intelectual, las solicitudes cuando sea procedente de acuerdo con los lineamientos dados por dicha instancia 60%</t>
  </si>
  <si>
    <t>I1E3. Formalizar convenios y asociaciones con organismos nacionales e internacionales para crecentar la gestión institucional.</t>
  </si>
  <si>
    <t xml:space="preserve">Convenios suscritos por la Entidad. </t>
  </si>
  <si>
    <t>Tramitar el 100% de los convenios de diferente naturaleza jurídica que se alleguen a la Dependencia con el propósito de garantizar condiciones favorables para el INS en sus relaciones Interinstitucionales.</t>
  </si>
  <si>
    <t>Numero de estudios previos allegados   SEM/ Numero de convenios suscritos. SEM.</t>
  </si>
  <si>
    <t>Convenios suscritos con condiciones favorables para el INS</t>
  </si>
  <si>
    <t>Revisar los estudios previos  y proyectar la minuta del convenio40%</t>
  </si>
  <si>
    <t>Someter a Comité de Contratación el convenio a suscribir, cuando sea procedente. 15%</t>
  </si>
  <si>
    <t>tramitar suscripción y envió  para su posterior seguimiento y archivo 45%.</t>
  </si>
  <si>
    <t>Aplicativo de software para el seguimiento de Convenios</t>
  </si>
  <si>
    <t>Generar los insumos técnicos desde la OAJ para el desarrollo  de  un software de aplicación encaminado a  sistematizar el  trámite de elaboración  de convenios</t>
  </si>
  <si>
    <t>Porcentaje de avance en el insumo técnico para el desarrollo del modelo de búsqueda de datos. SEM</t>
  </si>
  <si>
    <t xml:space="preserve">Crear la estructura de la nueva base de datos para seguimiento a  convenios  celebrados por el INS con otras entidades </t>
  </si>
  <si>
    <t>Establecer las variables que servirán como insumo para el desarrollo del  aplicativo requerido para convenios  25%</t>
  </si>
  <si>
    <t>Mantener actualizados los registros  de los actos administrativos mediante los cuales se suscriben los convenios con otras entidades 75%</t>
  </si>
  <si>
    <t xml:space="preserve">I1E5. Diseñar y mantener la política de comunicación institucional.  Interinstitucional y de interacción con la ciudadanía. </t>
  </si>
  <si>
    <t xml:space="preserve">
Derechos de petición respondidos 
Comunicaciones Oficinales de respuestas a Derechos de Petición.</t>
  </si>
  <si>
    <t xml:space="preserve">Responder el 100% de los derechos de petición allegados a la INS, que sean competencia de la O.A.J. y  realizar seguimiento  a la respuesta del 100% de los derechos de petición  allegados al INS. </t>
  </si>
  <si>
    <t>Numero de respuestas a Derechos de Petición TRIM/ Numero de derechos de petición allegados OAJ. TRIM.                              
Herramienta de seguimiento diligenciada SEM.</t>
  </si>
  <si>
    <t xml:space="preserve">Derechos de petición respondidos a la ciudadanía, en términos de oportunidad.  </t>
  </si>
  <si>
    <t>Analizar las peticiones allegadas a la Dependencia y solicitar el concepto técnico respectivo 40%</t>
  </si>
  <si>
    <t>Proyectar para la firma del funcionario competente, la respuesta con la adecuación jurídica correspondiente.35%</t>
  </si>
  <si>
    <t>Diligenciar el instrumento que se determine para realizar seguimiento a los derechos de petición. 25%</t>
  </si>
  <si>
    <t>I1E6. Ampliar la gestión institucional, la presencia del INS en el territorio nacional y generar la integración de redes de su competencia.</t>
  </si>
  <si>
    <t>Comunicaciones  Oficiales que dan respuesta a las tutelas interpuestas en contra de la entidad.</t>
  </si>
  <si>
    <t>Contestar el 100% de las acciones de tutela interpuestas en contra de la Entidad, dentro del termino otorgado por el Despacho Judicial salvaguardando los intereses del INS.</t>
  </si>
  <si>
    <t>Numero de tutelas contestadas dentro del termino otorgado TRIM/numero de tutelas notificadas a la Entidad y allegadas a la O.A.J. TRIM.</t>
  </si>
  <si>
    <t xml:space="preserve">Tutelas respondidas en el termino. </t>
  </si>
  <si>
    <t>Revisar la tutela allegada. 25%</t>
  </si>
  <si>
    <t>Solicitar el concepto técnico respectivo cuando sea procedente. 25%</t>
  </si>
  <si>
    <t>Proyectar la Contestación a la Tutela para la firma del Jefe de la Dependencia 25%</t>
  </si>
  <si>
    <t>Remitir al Despacho Judicial la contestación de la tutela a través de correo electrónico, fax, o correo certificado, dentro del termino otorgado por el Despacho. 25%</t>
  </si>
  <si>
    <t>Funcionarios y colaboradores INS fortalecidos en temas Jurídicos</t>
  </si>
  <si>
    <t xml:space="preserve"> Realización de 8 mesas de prevención y  publicación de 6 boletines jurídicos  para apoyar a la Entidad en la prevención de daños antijurídicos</t>
  </si>
  <si>
    <t xml:space="preserve">Numero de mesas de prevención de daño antijurídico realizadas en el   SEM. / Numero de mesas de prevención programadas de acuerdo con la identificación de necesidades desde la OAJSEM. 
Numero de Boletines Jurídicos emitidos. </t>
  </si>
  <si>
    <t xml:space="preserve">Mesas de daño antijurídico realizadas donde se determina la línea jurídica de la Entidad y Boletines Jurídicos emitidos. </t>
  </si>
  <si>
    <t>Realizar (8) mesas de Prevención de Daño antijurídico con diferentes Dependencias de la Entidad con el propósito de establecer la línea jurídica en temas de especial relevancia, que merecen la intervención y el acompañamiento del Proceso.  50%</t>
  </si>
  <si>
    <t xml:space="preserve">Emitir (6) boletines Jurídicos con el propósito de apoyar a la Entidad en aspectos legales de especial relevancia y disminuir la configuración de riesgos frente a nuestro quehacer. 50%
</t>
  </si>
  <si>
    <t>Actuaciones Judiciales en Defensa de la Entidad</t>
  </si>
  <si>
    <t xml:space="preserve">Defender Judicialmente los intereses de la Entidad, actuando dentro de los procesos judiciales 
</t>
  </si>
  <si>
    <t xml:space="preserve"> Cuadro de control actualizado con  las Actuaciones procesales surtidas en los Despachos, en el SEM. </t>
  </si>
  <si>
    <t xml:space="preserve">Actuaciones procesales en defensa de la entidad. </t>
  </si>
  <si>
    <t>Solicitar las audiencias pertinentes ante la ANDJE, para adelantar procesos de mediación entre  el MHCP, la UGPP, Colpensiones y el INS, con el fin de resolver en vía administrativa la situación de reliquidación de pensiones de ex servidores del INS. 10%</t>
  </si>
  <si>
    <t>Hacer seguimiento de los procesos judiciales. 24%</t>
  </si>
  <si>
    <t>Informar al Apoderado pertinente, las actuaciones judiciales. 33%</t>
  </si>
  <si>
    <t>Radicar ante los Despachos Judiciales, las actuaciones a lugar 33%</t>
  </si>
  <si>
    <t>Mejora continúa en los procesos de gestión jurídica del INS</t>
  </si>
  <si>
    <t>Realizar el 100% de las tareas que contribuyan con la calidad y la mejora continua del proceso de Gestión Jurídica. TRIM</t>
  </si>
  <si>
    <t>Tareas ejecutadas / tareas programadas</t>
  </si>
  <si>
    <t>Mejoramiento continuo procesos de gestión jurídica</t>
  </si>
  <si>
    <t>Actualizar y monitorear Mapa de riesgos del proceso 2018 así como los planes de mejoramiento 40%</t>
  </si>
  <si>
    <t>Mantener actualizados los documentos del SIG del proceso (procedimientos, formatos, instructivos, etc.) 20%</t>
  </si>
  <si>
    <t>Realizar el informe de Gestión por proceso como insumo para revisión de dirección 20%</t>
  </si>
  <si>
    <t>Realizar, actualizar y monitorear los indicadores del proceso de acuerdo a los tiempos establecidos por la OAP  20%</t>
  </si>
  <si>
    <t xml:space="preserve">OFICINA ASESORA JURIDICA </t>
  </si>
  <si>
    <t>Subsistemas de información</t>
  </si>
  <si>
    <t xml:space="preserve"> Realizar el 100% del cronograma para desarrollar, implementar y/o dar sostenimiento de los componentes de software para los sistemas de informacion del INS.</t>
  </si>
  <si>
    <t>Porcentaje de avance en la ejecución del cronograma de actividades</t>
  </si>
  <si>
    <t>Sistemas de información actualizados y funcionando</t>
  </si>
  <si>
    <t xml:space="preserve">Realizar el levantamiento de requisitos para los sistemas de información programados
</t>
  </si>
  <si>
    <t>Desarrollar los componentes de los sistemas de información programados. 
Realizar las pruebas, para la puesta en producción de los componentes programados</t>
  </si>
  <si>
    <t>Aplicaciones del INS funcionando</t>
  </si>
  <si>
    <t>Atender el 100% de las solicitudes de soporte y mantenimiento de las aplicaciones del INS</t>
  </si>
  <si>
    <t>Numero de solicitudes de soporte y mantenimiento atendidas / Numero de solicitudes de soporte y mantenimiento recibidas * 100</t>
  </si>
  <si>
    <t xml:space="preserve">Aplicaciones existentes funcionando </t>
  </si>
  <si>
    <t>Recibir y administrar las solicitudes de soporte y mantenimiento de las aplicaciones.</t>
  </si>
  <si>
    <t>Realizar la actualización,  mantenimiento y administración de los Portales WEB del INS.</t>
  </si>
  <si>
    <t xml:space="preserve"> Atender el 100% de  solicitudes de actualización para Fortalecer los  Portales Institucionales de acuerdo a lineamientos de Gobierno en línea y demás normas que apliquen</t>
  </si>
  <si>
    <t>Numero de solicitudes de actualizacion  atendidas  / Numero de solicitudes de actualizacion  recibidas *100</t>
  </si>
  <si>
    <t>Adecuacion de los portales institucionales de acuerdo a los lineamientos de Gobierno en línea.</t>
  </si>
  <si>
    <t>Recibir y administrar las solicitudes de actualización de los portales Web del INS</t>
  </si>
  <si>
    <t>Plataforma institucional sostenida</t>
  </si>
  <si>
    <t>Gestionar y atender el 100%  de las solicitudes para mantener en funcionamiento el  software y el hardware, la planta de equipos, el centro de datos, y los centros de cableado.</t>
  </si>
  <si>
    <t>Numero de solicitudes de soporte de infraestrucutra atendidas  / Numero de solicitudes de soporte de infraestructura recibidas *100</t>
  </si>
  <si>
    <t>Plataforma institucional funcionando.</t>
  </si>
  <si>
    <t>Recibir y administrar las solicitudes de soporte de infraestrucutura</t>
  </si>
  <si>
    <t>Atender las solicitudes de soporte de infraestrucutura</t>
  </si>
  <si>
    <t xml:space="preserve">Realizar el monitoreo de los componentes de la plataforma base del INS </t>
  </si>
  <si>
    <t xml:space="preserve">Realizar el 100% del cronograma para mantener actualizado  el  software y el hardware  de la Plataforma Institucional.  </t>
  </si>
  <si>
    <t>Software y Hardware actualizado</t>
  </si>
  <si>
    <t>Identificar las necesidades de software y hardware para la plataforma del INS</t>
  </si>
  <si>
    <t>Realizar la gestión para la adquisición del hardware y software</t>
  </si>
  <si>
    <t>Servicios y soluciones de Tecnologías de información y comunicaciones del INS  fortalecidos</t>
  </si>
  <si>
    <t>Realizar el 100% de las tareas programadas de apoyo logístico, administrativo y de soporte, que permitan la ejecución del proyecto de inversión</t>
  </si>
  <si>
    <t>% de avance en la ejecución del plan de trabajo. 
Fórmula: Actividades ejecutadas en plan de trabajo / Actividades programadas en plan de trabajo</t>
  </si>
  <si>
    <t xml:space="preserve">Facilitar el desarrollo de las actividades del proyecto </t>
  </si>
  <si>
    <t>Definición, en coordinación con las instancias competentes, de los gastos operativos y de apoyo logístico a desarrollar en cumplimiento del objeto de la actividad</t>
  </si>
  <si>
    <t>Realización, en coordinación con las instancias competentes, de los trámites presupuestales requeridos para la adquisición de los bienes y servicios definidos para el cumplimiento del objeto de la actividad</t>
  </si>
  <si>
    <t>Realización, en coordinación con las instancias competentes, de los trámites contractuales requeridos para la adquisición de los bienes y servicios definidos para el cumplimiento del objeto de la actividad.</t>
  </si>
  <si>
    <t xml:space="preserve">Seguimiento a la ejecución de la actividad. </t>
  </si>
  <si>
    <t xml:space="preserve">Realizar el 100% de las tareas que contribuyan con la calidad y la mejora continua el proceso de SISTEMAS DE INFORMACION. </t>
  </si>
  <si>
    <t>Tareas realizadas/Tareas programadas</t>
  </si>
  <si>
    <t>Mejoramiento continuo del proceso</t>
  </si>
  <si>
    <t>Actualizar y Monitorear los  riesgos de gestión y corrupción  del  proceso.</t>
  </si>
  <si>
    <t>Mantener actualizados  los documentos del sistema  integrado de  gestión del proceso  (procedimientos, formatos, instructivos, etc)</t>
  </si>
  <si>
    <t>Realizar el    informe de gestión por proceso, como insumo para la Revisión por la Dirección.</t>
  </si>
  <si>
    <t>Realizar, actualizar y monitorear  los indicadores del proceso de acuerdo a los tiempos establecidos por la OAP y DNP para proyectos de inversión.</t>
  </si>
  <si>
    <t>Atender y suministrar la información pertinentes para auditorías internas y externas.</t>
  </si>
  <si>
    <t>Canal de internet y servicios de contacto al ciudadano funcionando.</t>
  </si>
  <si>
    <t>Mantener el funcionamiento el canal de internet y comunicaciones de la plataforma del INS.</t>
  </si>
  <si>
    <t>Numero de horas disponibles / Numero de horas del periodo</t>
  </si>
  <si>
    <t>Canal de internet y comunicaciones funcionando.</t>
  </si>
  <si>
    <t>Elaborar los estudios técnicos
Hacer seguimientos al proceso de contratación</t>
  </si>
  <si>
    <t xml:space="preserve">Realizar monitoreo al funcionamiento del canal de internet </t>
  </si>
  <si>
    <t>Controles  establecidos en el plan de seguridad de la información, implementados.</t>
  </si>
  <si>
    <t>Continuar con la implementación del Modelo de Seguridad y Privacidad de la información (MSPI)</t>
  </si>
  <si>
    <t>Fortalecer el plan de seguridad de la información del INS.</t>
  </si>
  <si>
    <t>Identificar las necesidades del MSPI y realizar la gestión para los procesos de contratación encaminados a la implementación del MSPI.</t>
  </si>
  <si>
    <t>Elaborar documentación según necesidad del MSPI</t>
  </si>
  <si>
    <t>Asistir a las reuniones convocadas por Mintic y Minsalud.</t>
  </si>
  <si>
    <t xml:space="preserve">OFICINA ASESORA DE PLANEACION </t>
  </si>
  <si>
    <t>Cultura de autocontrol fortalecida</t>
  </si>
  <si>
    <t>Fomentar la formación de la cultura de control en los servidores públicos INS, para la mejora continua institucional, a través de la realización del 100% de las actividades de sensibilización en temas de autocontrol.</t>
  </si>
  <si>
    <t>Total Actividades Realizadas / Total Actividades Planeadas</t>
  </si>
  <si>
    <t>Fortalecimiento de la cultura del control en los servidores públicos del INS.</t>
  </si>
  <si>
    <t>Identificar temas criticos o de interes general, que generen impacto en la gestion de autocontrol de los funcionarios del INS</t>
  </si>
  <si>
    <t>Revision documental  y normativa</t>
  </si>
  <si>
    <t>Recolección información</t>
  </si>
  <si>
    <t>Construcción ( Boletin o mensaje)</t>
  </si>
  <si>
    <t>Diseño y Diagramación del producto</t>
  </si>
  <si>
    <t>Socialización producto ( Boletin o mensaje)</t>
  </si>
  <si>
    <t>Publicación Producto en la página intranet INS</t>
  </si>
  <si>
    <t>Gestion Evaluada</t>
  </si>
  <si>
    <t>Realizar 100% de los seguimientos programados y/o solicitados que permitan la verificación del cumplimiento de los controles de los procesos priorizados, dando cumplimiento a lo establecido en la ley 87 de 1993 y complementarias.</t>
  </si>
  <si>
    <t>Total Informes y/o reportes realizados/ total informesy/o reportes programados</t>
  </si>
  <si>
    <t>Medición de los resultados de la gestión  como apoyo a la  toma de decisiones de la alta dirección.</t>
  </si>
  <si>
    <t xml:space="preserve">Cronograma actividades </t>
  </si>
  <si>
    <t>Revision documental  y normativa previa</t>
  </si>
  <si>
    <t>Recolección información utilizando sistemas informacion</t>
  </si>
  <si>
    <t>Visitas insitu</t>
  </si>
  <si>
    <t>Revisión y análisis de la información</t>
  </si>
  <si>
    <t xml:space="preserve">Elaboracion informe y/o reporte preliminar </t>
  </si>
  <si>
    <t>Socialización del Informe y/o Reporte preliminar.</t>
  </si>
  <si>
    <t xml:space="preserve">Publicación Informe y/o Reporte Definitivo </t>
  </si>
  <si>
    <t>Presentar el 100% informes y/o Reportes a Entes Externos para dar cumplimento a la normatividad legal vigente</t>
  </si>
  <si>
    <t>Cumplimiento de los lineamientos y normatividad legal vigente frente a los entes externos</t>
  </si>
  <si>
    <t>Elaboraracion informe o Reporte</t>
  </si>
  <si>
    <t>Presentación y/o publicación de Informe o Reporte Intranet OCI</t>
  </si>
  <si>
    <t>Publicación de Informe o Reporte  página INS</t>
  </si>
  <si>
    <t>SIG Evaluado</t>
  </si>
  <si>
    <t>Verificar la conformidad del Sistema Integrado de Gestión, acorde a la normatividad vigente a través de la coordinación del ciclo de Auditorias Internas del SIG. Entregando el respectivo informe de resultados de la Auditoria.</t>
  </si>
  <si>
    <t>Informe de Resultados</t>
  </si>
  <si>
    <t>Verificar la conformidad del Sistema Integrado de Gestión, acorde a la normatividad vigente a través del ciclo de Auditorias Internas del SIG.</t>
  </si>
  <si>
    <t xml:space="preserve">Convocatoria de Auditores Internos </t>
  </si>
  <si>
    <t>Verificación de cumplimiento de requisitos del equipo auditor</t>
  </si>
  <si>
    <t>Selección del Equipo auditor para la vigencia</t>
  </si>
  <si>
    <t>Elaboración Programa Auditoría Interna SIG 2017</t>
  </si>
  <si>
    <t>Aprobación programa Auditoría Interna SIG 2017</t>
  </si>
  <si>
    <t>Realización de actividades de entrenamiento de auditores internos</t>
  </si>
  <si>
    <t>Preparación de las actividades de auditoria por procesos</t>
  </si>
  <si>
    <t>Validación planes de Auditoría y listas de chequeo por proceso</t>
  </si>
  <si>
    <t>Visita de campo procesos INS</t>
  </si>
  <si>
    <t>Calidad del Proceso</t>
  </si>
  <si>
    <t>Realizar el 100% de las tareas que contribuyan con la calidad y la mejora continua el proceso de Control Institucional.</t>
  </si>
  <si>
    <t>Monitorear y mantener la Calidad del Proceso de Control Institucional.</t>
  </si>
  <si>
    <t>Actualizar y monitorear los riesgos de gestión y  corrupción del proceso.</t>
  </si>
  <si>
    <t>Mantener actualizados los documentos del sistema integrado de gestión del proceso (procedimientos, formatos, instructivo, etc).</t>
  </si>
  <si>
    <t xml:space="preserve">Realizar el informe de gestión por proceso, como insumo para la revisión por la dirección </t>
  </si>
  <si>
    <t xml:space="preserve">Realizar , actualizar y monitorear los indicadores del proceso de acuerdo a los terminos estableciso por la OAP </t>
  </si>
  <si>
    <t>Atender y suministrar la información pertienente para auditorias internas y externas</t>
  </si>
  <si>
    <t xml:space="preserve">OFICINA DE CONTROL INTERNO </t>
  </si>
  <si>
    <t xml:space="preserve">Gestionar el 100% de las actividades  de comunicación y divulgación de información interna que contribuyan al pocisionamiento del INS y de sus objetivos estratégicos, planes, programas y proyectos </t>
  </si>
  <si>
    <t xml:space="preserve">Cumplimiento del plan de actividades
100% de solicitudes de comunicación interna atendidas </t>
  </si>
  <si>
    <t xml:space="preserve">Mejorar la comunicación al interior de la entidad. </t>
  </si>
  <si>
    <t xml:space="preserve">PAAC socializado </t>
  </si>
  <si>
    <t>campañas de fortalecimiento de la apropiación del SIG</t>
  </si>
  <si>
    <t xml:space="preserve">consolidar una cultura corporativa orientada al logro de resultados, trabajo en equipo y el sentido de orgullo y pertenencia por la institución, orienta al logro de resultados en un adecuado ambiente de trabajo </t>
  </si>
  <si>
    <t xml:space="preserve">Realizar las actividades de administración  de los  canales  internos y externos de comunicación garantizado  flujo de información confiable   desde las diferentes áreas del INS hacía  los diferentes grupos de interés   </t>
  </si>
  <si>
    <t xml:space="preserve">tareas de administración /tareas programas </t>
  </si>
  <si>
    <t xml:space="preserve">Información confiable y veraz publicada por los diferentes canales </t>
  </si>
  <si>
    <t xml:space="preserve">Cumpliminento en la publicación de los boletines institucionales </t>
  </si>
  <si>
    <t xml:space="preserve">Editar contenidos acordes con grupos de interés </t>
  </si>
  <si>
    <t xml:space="preserve">Elaborar infografías y utilizar recursos gráficos para una comunicación más clara y efectiva </t>
  </si>
  <si>
    <t xml:space="preserve">Gestionar el 100% de las actividades  de comunicación y divulgación de información Externa que contribuyan al pocisionamiento del INS en los grupos de interés que han sido caracterizados  </t>
  </si>
  <si>
    <t xml:space="preserve">Cumplimiento en la divulgación y posicionamiento de los eventos institucionales aprobados por la Dirección </t>
  </si>
  <si>
    <t xml:space="preserve">Acercamiento INS con todos los públicos definidos </t>
  </si>
  <si>
    <t xml:space="preserve">Elaborar y direccionar los mensajes claves para cada grupo de interés </t>
  </si>
  <si>
    <t xml:space="preserve">Informar eventos, planes y programas del INS </t>
  </si>
  <si>
    <t>Realizar el 100% de las actividades definidas para  servir de enlace  entre el INS y la prensa</t>
  </si>
  <si>
    <t xml:space="preserve">Generar acciones de mejora para incrementar posicionamiento e imagén en grupos de interés </t>
  </si>
  <si>
    <t xml:space="preserve">Acciones de mejoramiento formuladas para los diferentes grupos de interés del INS </t>
  </si>
  <si>
    <t xml:space="preserve">Plan de mejoramiento  para  los públicos identificados </t>
  </si>
  <si>
    <t xml:space="preserve">Formular el plan de mejora acorde con los resultados obtenidos en el sondeo de reputación en grupos de interés </t>
  </si>
  <si>
    <t xml:space="preserve">desarrollar las actividades planteadas </t>
  </si>
  <si>
    <t xml:space="preserve">Socializar y promocionar el portafolio de servicos del INS en grupos de interés  </t>
  </si>
  <si>
    <t xml:space="preserve">Gestionar el 100% de las actividades definidas para consolidar al INS, como una entidad abierta, clara y transparente </t>
  </si>
  <si>
    <t xml:space="preserve">Tareas realizadas/ tareas programadas </t>
  </si>
  <si>
    <t xml:space="preserve">Mantener información clara y oportuna a la comunidad sobre eventos de interés en salud pública. </t>
  </si>
  <si>
    <t xml:space="preserve">Generar contenidos sobre los procesos y procedimientos que faciliten el acceso y conocimiento de la entidad </t>
  </si>
  <si>
    <t xml:space="preserve">Generar información  clara y oportuna sobre los resultados más importantes de la entidad y que tengan que ver con las transparencia. </t>
  </si>
  <si>
    <t xml:space="preserve">COMUNICACIONES </t>
  </si>
  <si>
    <t xml:space="preserve">Calidad del Proces Comunicación Institucional fortalecida </t>
  </si>
  <si>
    <t xml:space="preserve">Comunicación Institucional Fortalecida </t>
  </si>
  <si>
    <t>Evaluación del Desempeño Laboral para la vigencia realizada por los funcionarios de carrera como provisionales.</t>
  </si>
  <si>
    <r>
      <t>Desarrollar las</t>
    </r>
    <r>
      <rPr>
        <sz val="9"/>
        <color indexed="10"/>
        <rFont val="Arial Narrow"/>
        <family val="2"/>
      </rPr>
      <t xml:space="preserve"> </t>
    </r>
    <r>
      <rPr>
        <sz val="9"/>
        <rFont val="Arial Narrow"/>
        <family val="2"/>
      </rPr>
      <t>tareas necesarias para el mantenimiento del Sistema de Evaluación del Desempeño Laboral.</t>
    </r>
  </si>
  <si>
    <t xml:space="preserve">Tareas realizadas/ tareas programadas    </t>
  </si>
  <si>
    <t>Fortalecer y mantener el Sistema de Evaluación del Desempeño Laboral.</t>
  </si>
  <si>
    <t xml:space="preserve">Analizar los resultados de la
evaluación del desempeño
laboral y elaborar los informes requeridos. </t>
  </si>
  <si>
    <t>Orientar y dar lineamientos sobre el proceso de evaluación de desempeño para que éste sea desarrollado en los términos que establece la CNSC y el INS</t>
  </si>
  <si>
    <t>Realizar seguimiento al cumplimiento de los tiempos establecidos por la normatividad del sistema de evaluación del desempeño laboral</t>
  </si>
  <si>
    <t>Realizar campañas de sensibilización y/o capacitación</t>
  </si>
  <si>
    <t>Sistema de Gestión de Seguridad y Salud en el Trabajo acorde al Decreto 1072 de 2015</t>
  </si>
  <si>
    <t>Ejecutar el cronograma de trabajo del Sistema de Gestión en Seguridad y Salud en el Trabajo</t>
  </si>
  <si>
    <t>Total actividades ejecutadas del cronograma trim/total actividades programadas trim.</t>
  </si>
  <si>
    <t>Cumplir con la normatividad vigente aplicable en materia de riesgos laborales</t>
  </si>
  <si>
    <t xml:space="preserve">Realizar las afiliaciones al Sistema de Riesgos Laborales de funcionarios y contratistas </t>
  </si>
  <si>
    <t>Induccion y socializacion  de la Politica de  Seguridad y Salud en el Trabajo y el Reglamento de Higiene y Seguridad Industrial</t>
  </si>
  <si>
    <t>Identificación y actualización de requisitos legales aplicables SST y evaluación del cumplimiento</t>
  </si>
  <si>
    <t xml:space="preserve">Realizar seguimiento a los servicios contratados </t>
  </si>
  <si>
    <t>Actividades para continuar en la Implementacion del decreto 1072 / 2015</t>
  </si>
  <si>
    <t>Plan de vacantes ejecutado</t>
  </si>
  <si>
    <t>Ejecutar el plan de vacantes para la presente vigencia</t>
  </si>
  <si>
    <t>Dar cumplimiento al plan de vacantes de la entidad</t>
  </si>
  <si>
    <t>Revisar cargos vacantes</t>
  </si>
  <si>
    <t>Informar a la dependencias respectivas las vacantes disponibles</t>
  </si>
  <si>
    <t>Recibir y verificar Hoja de Vida para nombramiento o encargo</t>
  </si>
  <si>
    <t>Plan de Bienestar ejecutado</t>
  </si>
  <si>
    <t>Elaborar, socializar y desarrollar el Plan de Bienestar e Incentivos</t>
  </si>
  <si>
    <t xml:space="preserve"> Tareas realizadas trim./ tareas programadas trim.</t>
  </si>
  <si>
    <t>mejorar la calidad de vida laboral de los servidores del INS y sus familias</t>
  </si>
  <si>
    <t>Desarrollar subprograma de medicina preventiva y del trabajo</t>
  </si>
  <si>
    <t>Análisis de resultados de la encuesta de Clima Organizacional vigencia 2017</t>
  </si>
  <si>
    <t>Análisis de resultados de plan de bienestar e Incentivos vigencia anterior para diagnóstico.</t>
  </si>
  <si>
    <t>Elaboración del Plan Bienestar e Incentivos con respectiva socialización</t>
  </si>
  <si>
    <t>Ejecución del Plan de Bienestar e Incentivos</t>
  </si>
  <si>
    <t xml:space="preserve">Desarrollar las actividades del Plan de Bienestar de acuerdo con los recursos asignados. </t>
  </si>
  <si>
    <t xml:space="preserve">Conocer el grado de satisfacción de los ciudadanos/clientes respecto a la prestación del servicio. </t>
  </si>
  <si>
    <r>
      <t>Realizar medición para conocer el porcentaje de personas que consideran que la calidad de la prestación del servicio fue “Excelente” o “muy bueno”</t>
    </r>
    <r>
      <rPr>
        <sz val="9"/>
        <color indexed="10"/>
        <rFont val="Arial Narrow"/>
        <family val="2"/>
      </rPr>
      <t xml:space="preserve"> </t>
    </r>
  </si>
  <si>
    <t xml:space="preserve"> informe de satisfacción realizado/informe programado </t>
  </si>
  <si>
    <t>Medir el grado de satisfacción del ciudadano/cliente</t>
  </si>
  <si>
    <t>identifcar los servicios  suceptibles de medición</t>
  </si>
  <si>
    <t xml:space="preserve">aplicar  las encuestas de satisfacción del cliente sobre estos servicios </t>
  </si>
  <si>
    <t xml:space="preserve">Tabulación de encuestas </t>
  </si>
  <si>
    <t xml:space="preserve">Generación de informe de percepción del cliente </t>
  </si>
  <si>
    <t>Gestionar el direccionamiento de PQRSD</t>
  </si>
  <si>
    <t>Apoyar mediante el seguimiento del sistema de PQRSD</t>
  </si>
  <si>
    <t>No. de PQRSD recibidas / No. PQRSD direccionadas oportunamente</t>
  </si>
  <si>
    <t>Lograr el direccionamiento oportuno de PQRSD a las diferentes areas del INS</t>
  </si>
  <si>
    <t>Recibir, analizar y clasificar las PQRSD</t>
  </si>
  <si>
    <t xml:space="preserve">Direccionar las PQRSD de acuerdo al tema a la dependencia  responsable de respuesta </t>
  </si>
  <si>
    <t>Realizar el seguimiento a las PQRSD recibidas por los diferentes canales</t>
  </si>
  <si>
    <t>Especificar en informe trimestral cantidad de PQRSD direccionadas según la dependencia.</t>
  </si>
  <si>
    <t>Cumplimiento de las actividades del PAAC</t>
  </si>
  <si>
    <t>Seguimiento a las actividades  del PAAC 2018  a cargo del Grupo de Atención al Ciudadano.</t>
  </si>
  <si>
    <t>No. de actividades cumplidas / No. actividades planeadas</t>
  </si>
  <si>
    <t>Realizar las actividades descritas en  Plan Anticorrupcion y Atencion al Ciudadano</t>
  </si>
  <si>
    <t>Realizar las actividades  programadas según aprobación definitiva del PAAC 2018</t>
  </si>
  <si>
    <t>Estados comtable de la entidad fiables y oportunos</t>
  </si>
  <si>
    <t>Transmisión y publicación de los estados contables de acuerdo a los términos establecidos por SIIF y CGN.</t>
  </si>
  <si>
    <t>Estados contables transmitidos y publicados oportunamente / Estados contables generados y firmados</t>
  </si>
  <si>
    <t>Transmisión y publicación oportuna de los estados contables.</t>
  </si>
  <si>
    <t>Recolectar la información de las áreas no integradas.</t>
  </si>
  <si>
    <t>Revisión de la información recolectada.</t>
  </si>
  <si>
    <t>Consolidar la información revisada.</t>
  </si>
  <si>
    <t>Analizar la totalidad de la información</t>
  </si>
  <si>
    <t>Preparar los estados contables</t>
  </si>
  <si>
    <t>Elaborar archivos con base a reportes generados en SIIF</t>
  </si>
  <si>
    <t>Apoyo en el seguimiento a la ejecución contractual</t>
  </si>
  <si>
    <t>Atender   el 100% de las solicitudes de adquisiciòn de bienes y servicios radicadas en el Grupo de Gestión Contractual de conformidad con lo programado en el Plan Anual de Adquisiciones</t>
  </si>
  <si>
    <t>No. de solicitudes contratación atendidas en el trimestre / No. de procesos  programados en el plan anual de adquisiciones trimestralmente</t>
  </si>
  <si>
    <t>Solicitudes de Contratación tramitadas</t>
  </si>
  <si>
    <t>Transmisión de los archivos dentro de las fechas establecidas.</t>
  </si>
  <si>
    <t>Diligenciamiento de formatos para la firma de los estados contables</t>
  </si>
  <si>
    <t> Publicación de los estados contables en la página web o en las carteleras.</t>
  </si>
  <si>
    <t>Apoyar en el seguimiento a la ejecución contractual</t>
  </si>
  <si>
    <t>Tramitar solicitudes de bienes y servicios</t>
  </si>
  <si>
    <t>Fortalecer la capacidad y competencias de los funcionarios y/o contratistas que intervienen en el proceso contractual, en la planeación y en la supervisión a través del SECOP II y la interoperabilidad con financiera.</t>
  </si>
  <si>
    <t>Planeación, implementación y verificación del Sistema de Gestión Ambiental (SGA) afines a los requisitos de la NTC ISO14001</t>
  </si>
  <si>
    <t>Cumplir con las actividades del numero de programas ambientales tendientes a la  planeación, implementación y verificación del Sistema de Gestión Ambiental (SGA) afines a los requisitos de la NTC ISO14001.</t>
  </si>
  <si>
    <t>(No. actividades ejecutadas de cada programa ambiental trim.)/ (No. de actividades planeadas de cada programa ambiental trim. )</t>
  </si>
  <si>
    <t xml:space="preserve">Programas ejecutados para la Prevención y mitigación de la contaminación  y fortalecimiento del desempeño ambiental del INS.
</t>
  </si>
  <si>
    <t>Monitorear y tomar medidas que haya lugar para garantizar niveles permisibles de descarga de los vertimientos.</t>
  </si>
  <si>
    <t>Identificación y corrección de fugas de agua, seguimiento al consumo y la promoción de hábitos ahorradores en colaboradores.</t>
  </si>
  <si>
    <t>Ejecutar el plan de gestión integral de residuos, (incluye las tareas relacionadas para la prevención y disminución de residuos peligrosos y el aumento de residuos reciclables)</t>
  </si>
  <si>
    <t>Promoción y adopción de prácticas energéticas eficientes.</t>
  </si>
  <si>
    <t>Monitorear y tomar medidas para garantizar niveles permisibles de emisiones atmosféricas en calderas y vehículos del INS.</t>
  </si>
  <si>
    <t>Propiciar un manejo apropiado de la flora (Arboles y jardines) y de la fauna bajo los estándares requeridos.</t>
  </si>
  <si>
    <t>Ejecutar el programa de control de plagas.</t>
  </si>
  <si>
    <t>Desarrollar el programa de sensibilización y capacitación ambiental.</t>
  </si>
  <si>
    <t xml:space="preserve">Procesos en permanente mejora y actualizados </t>
  </si>
  <si>
    <t>Realizar el 100% de las tareas que contribuyan con la calidad y la mejora continua de los procesos transversales</t>
  </si>
  <si>
    <t>Tarea Realizadas trim.  / Tareas programas trim.</t>
  </si>
  <si>
    <t xml:space="preserve">Mejoramiento contínuo procesos transversales </t>
  </si>
  <si>
    <t xml:space="preserve">Actualizar y Monitorear los  riesgos de gestión y corrupción  de los   procesos liderados desde la secretaria general          2018.  </t>
  </si>
  <si>
    <t xml:space="preserve">Mantener actualizados  los documentos del sistema  integrado de  gestión del proceso  (procedimientos, formatos, instructivos, etc) </t>
  </si>
  <si>
    <t xml:space="preserve">Realizar el    informe de gestión por proceso, como insumo para para la Revisión por la Dirección. </t>
  </si>
  <si>
    <t xml:space="preserve">Realizar, actualizar y monitorear  los indicadores del proceso de acuerdo a los tiempos establecidos por la OAP y DNP para proyectos de inversión. </t>
  </si>
  <si>
    <t xml:space="preserve">Atender y suministrar la información pertinente para auditorías internas y externas. </t>
  </si>
  <si>
    <t>Renovacion de equipos de laboratorio</t>
  </si>
  <si>
    <t>Adquirir 1 (un) equipo de laboratorio para el INS</t>
  </si>
  <si>
    <t>Tarea Realizadas  / Tareas programas</t>
  </si>
  <si>
    <t xml:space="preserve">Mejoramiento de la condiciones de los laboratorios de la entidad, a través de la adquisicón de tecnologia </t>
  </si>
  <si>
    <t>Verificación tecnica del equipo</t>
  </si>
  <si>
    <t>seguimiento a la instalacion y puesta en marcha del equipo</t>
  </si>
  <si>
    <t xml:space="preserve">Equipos de laboratorio con operaciones de confirmacion metrológica </t>
  </si>
  <si>
    <t>Realizar operaciones de confirmacion metrológica a los equipos del Instituto Nacional de Salud.</t>
  </si>
  <si>
    <t xml:space="preserve">N° de actividades ejecutadas trim/ N° de actividades programadas trimestre </t>
  </si>
  <si>
    <t xml:space="preserve">Equipos con mantenimiento </t>
  </si>
  <si>
    <t xml:space="preserve">Seleccionar los equipos a intervenir </t>
  </si>
  <si>
    <t>Elaborar el  cronograma de operaciones de confirmación metrológica</t>
  </si>
  <si>
    <t>Elaborar las solicitudes para la contratacion de operaciones de confirmacion metrológica de las firmas quienes seran las encargadas de realizar dichos servicios.</t>
  </si>
  <si>
    <t xml:space="preserve">Ejecutar el plan de operaciones de confrimación  metrológica </t>
  </si>
  <si>
    <t>Desarrollar propuesta para el diseño de un aplicativo que permita el aseguramiento metrologico de los equipos de laboratorio y de apoyo critico.</t>
  </si>
  <si>
    <t xml:space="preserve">Atender las solicitudes  recibidas por los usuarios </t>
  </si>
  <si>
    <t>Solicitudes atendidas de manera oportuna que permitan la continuidad funcional de los equipos de laboratorio y apoyo critico</t>
  </si>
  <si>
    <t>Atender de manera oportuna las necesidades que se prensenten durante el desarrollo de las actividades misionales relacionadas con la continuidad funcional de los equipos de laboratorio y apoyo critico</t>
  </si>
  <si>
    <t xml:space="preserve">N° de servicios atendidos durante  el trimestre / N° de servicios solicitados durante  el trimestre </t>
  </si>
  <si>
    <t>Equipos confiables y adecuados para el desarrollo de las actividades</t>
  </si>
  <si>
    <t xml:space="preserve">solicitud de cotizaciones </t>
  </si>
  <si>
    <t xml:space="preserve">Diligenciamiento de formatos vigentes para compra por caja menor </t>
  </si>
  <si>
    <t>Diligenciamiento de formatos donde se evidencia el servicio realizado y repuesto  instalado</t>
  </si>
  <si>
    <t>Realizar verificacion interna de algunas familias de equipos de laboratorio</t>
  </si>
  <si>
    <t xml:space="preserve">Presentar documento tecnico sobre la composición de un  centro administrativo de equipos de laboratorio a partir de necesidades de la entidad. </t>
  </si>
  <si>
    <t xml:space="preserve">Solicitudes operativas y de apoyo logístico atendidas de manera oportuna </t>
  </si>
  <si>
    <t>Atender las necesidades operativas  y de apoyo logístico asociados a la gestión del Proyecto de Renovación Tecnológica de los Laboratorios del Instituto Nacional de Salud</t>
  </si>
  <si>
    <t>% de avance en la ejecución de las tareas</t>
  </si>
  <si>
    <t>Realización en coordinación con las instancias competentes, de los trámites presupuestales requeridos para la adquisición de los bienes y servicios definidos para el cumplimiento del objeto de la actividad</t>
  </si>
  <si>
    <t>Sedes mantenidas</t>
  </si>
  <si>
    <t>Realizar la adecuación, mantenimiento, reorganización o modificación de infraestructura en las áreas misionales y administrativas del Instituto Nacional de Salud de acuerdo con el plan de mantenimiento  en sus diferentes sedes.</t>
  </si>
  <si>
    <t>Tareas realizadas /Tareas programadas</t>
  </si>
  <si>
    <t>Mejorar las condiciones de transito, seguridad y utilización de espacios en todas las áreas</t>
  </si>
  <si>
    <t>Diagnostico de áreas</t>
  </si>
  <si>
    <t>Elaboración del plan de mantenimiento</t>
  </si>
  <si>
    <t>Adelantar etapa precontractual y Presentación de solicitudes para procesos contractuales de adecuación, construcción, mantenimiento, reorganización, modificación y obras de infraestructura</t>
  </si>
  <si>
    <t>Ejecutar la supervisión de contratos de obra</t>
  </si>
  <si>
    <t>Sedes adecuadas</t>
  </si>
  <si>
    <t>Realizar la adecuación mantenimiento o renovación de redes hidráulicas y eléctricas priorizadas del INS.</t>
  </si>
  <si>
    <t>Atender las solicitudes de mantenimiento recibidas a través del servicio técnico, correo electrónico y otros</t>
  </si>
  <si>
    <t>Diagnostico para la adecuación y renovación de redes</t>
  </si>
  <si>
    <t>Efectuar las actividades requeridas para la adquisición de materiales e insumos para adelantar las intervenciones de infraestructura</t>
  </si>
  <si>
    <t>Proceso de adquisición de materiales gestionado./ Proceso de adquisición de materiales planeado.</t>
  </si>
  <si>
    <t>Mejorar las condiciones y utilización de espacios en todas las áreas</t>
  </si>
  <si>
    <t xml:space="preserve">Identificación de necesidades de intervención. </t>
  </si>
  <si>
    <t>Adelantar etapa precontractual y Presentación de solicitudes para procesos contractuales de adquisición de bienes y materiale</t>
  </si>
  <si>
    <t>Equipos de computo en condiciones normales para las actividades diarias de los funcionarios de la entidad.</t>
  </si>
  <si>
    <t>Garantizar el soporte informático mediante el cumplimiento del cronograma de mantenimiento</t>
  </si>
  <si>
    <t>Mejorar las condiciones de  los dispositivos de entrada y salida de información</t>
  </si>
  <si>
    <t>Recepcionar y asignar las solicitudes de servicio técnico informático.</t>
  </si>
  <si>
    <t>Atender las solicitudes de servicio técnico informático.</t>
  </si>
  <si>
    <t xml:space="preserve">Adelantar etapa precontractual y Presentación de solicitudes para procesos contractuales de adquisición de bienes  </t>
  </si>
  <si>
    <t>Realizar el 100% de las tareas programadas de apoyo logístico, administrativo y de soporte, que permitan la ejecución del proyecto de inversión de construcción y remodelación de laboratorios</t>
  </si>
  <si>
    <t xml:space="preserve">Pago de gastos de apoyo logísticos asociados al proyecto de construcción. </t>
  </si>
  <si>
    <t>Inventario a la totalidad de bienes muebles e inmuebles de la entidad.</t>
  </si>
  <si>
    <t>Realizar en el almacén los inventarios personalizados que permitan demostrar la existencia y buen uso de los bienes muebles de la entidad.</t>
  </si>
  <si>
    <t>Establecer la relación entre los elementos ingresados en el aplicativo   y  lo verificado de forma fisica.</t>
  </si>
  <si>
    <t>Programación de inventario personalizado en las diferentes sedes</t>
  </si>
  <si>
    <t>Realización de inventario personalizado en las diferentes sedes</t>
  </si>
  <si>
    <t>Generar el informe final de inventario</t>
  </si>
  <si>
    <t xml:space="preserve"> Programa de Gestion Documental.</t>
  </si>
  <si>
    <t>Desarrollar cronograma de acompañamiento para la implementación del Programa de Gestión Documental</t>
  </si>
  <si>
    <t xml:space="preserve">
actividades  desarrolladas  según  cronograma semest./ total  actividades establecidas en el cronograma semest.</t>
  </si>
  <si>
    <t xml:space="preserve">Funcionarios INS y contratistas con conocimiento y apropiación del programa de gestión documental </t>
  </si>
  <si>
    <t>Establecer cronograma de acompañamiento a las dependencias del INS.</t>
  </si>
  <si>
    <t>Actualización hoja control de las historias laborales</t>
  </si>
  <si>
    <t>Realizar las visitas de acompañamiento a las dependencias del INS.</t>
  </si>
  <si>
    <t>Hacer Seguimiento a la aplicación del PGD</t>
  </si>
  <si>
    <t xml:space="preserve">Tablas de Retencion Documental - implementadas </t>
  </si>
  <si>
    <t>Desarrollar el 100% del cronograma de acompañamiento para la implementación  de las TRD en las dependencias</t>
  </si>
  <si>
    <t xml:space="preserve">
Actividades  desarrolladas  según  cronograma trim./ total  actividades establecidas en el cronograma trim.</t>
  </si>
  <si>
    <t>Archivos Organizados bajo los parametros de las TRDs</t>
  </si>
  <si>
    <t>Presentar un Cronograma de las Actividades a realizar</t>
  </si>
  <si>
    <t xml:space="preserve">Realizar acompañamiento por areas </t>
  </si>
  <si>
    <t>Hacer Seguimiento a la aplicación de las TRD</t>
  </si>
  <si>
    <t xml:space="preserve">SECRETARIA GENERAL </t>
  </si>
  <si>
    <t xml:space="preserve">Realizar el proceso de selección para vacantes </t>
  </si>
  <si>
    <t xml:space="preserve">incorpar a la planta o realizar el encargo según el caso </t>
  </si>
  <si>
    <t xml:space="preserve">Tareas realizadas/Tareas Programadas </t>
  </si>
  <si>
    <t xml:space="preserve">Tareas ejecutadas  / Tareas programadas </t>
  </si>
  <si>
    <t xml:space="preserve">Inventarios verificados / Inventarios programados para verificación  </t>
  </si>
  <si>
    <t>Sistema de prevención, vigilancia y control en salud publica actualizado</t>
  </si>
  <si>
    <r>
      <t xml:space="preserve">Vigilar el 100% de los eventos transmisibles de interés en salud pública que han sido priorizados, teniendo en cuenta los recursos asignados, </t>
    </r>
    <r>
      <rPr>
        <sz val="9"/>
        <rFont val="Arial Narrow"/>
        <family val="2"/>
      </rPr>
      <t>para que el Ministerio de Salud y Protección Social y las entidades territoriales, cuenten con información que contribuya a la erradicación, eliminación y control de estas enfermedades que afectan la salud pública.</t>
    </r>
  </si>
  <si>
    <t xml:space="preserve">No de eventos transmisibles que cuentan con bases de datos y capítulo BES entregados en el periodo / No de eventos transmisibles priorizados según cronograma
</t>
  </si>
  <si>
    <t>Información de la vigilancia de los eventos transmisibles, disponible para el Ministerio de Salud y Protección Social y las entidades territoriales.</t>
  </si>
  <si>
    <t>1. Realizar la vigilancia rutinaria de los eventos de interés en salud pública - Transmisibles, según cronograma establecido.</t>
  </si>
  <si>
    <t>2. Realizar el capítulo para publicar en el BES de los eventos transmisibles, según cronograma establecido.</t>
  </si>
  <si>
    <t>3. Realizar un (1) informe semestral que evidencie el desarrollo de las tareas programadas dentro del componente de vigilancia en el marco de la construcción del Programa Nacional de prevención, vigilancia y control de IAAS (Conpes 155/2012).</t>
  </si>
  <si>
    <t>Vigilar el 100% de los eventos no transmisibles de interés en salud pública que han sido priorizados, teniendo en cuenta los recursos asignados, para que el Ministerio de Salud y Protección Social y las entidades territoriales, cuenten con información que contribuya al control de estas enfermedades que afectan la salud pública.</t>
  </si>
  <si>
    <t xml:space="preserve">No de eventos no transmisibles que cuentan con bases de datos y capítulo BES entregados en el periodo / No de eventos no  transmisibles priorizados según cronograma
</t>
  </si>
  <si>
    <t>Información de la vigilancia de los eventos no transmisibles, disponible para el Ministerio de Salud y Protección Social y las entidades territoriales.</t>
  </si>
  <si>
    <t>1. Realizar la vigilancia rutinaria de los eventos de interés en salud pública - No Transmisibles, según cronograma establecido.</t>
  </si>
  <si>
    <t>2. Realizar los capítulos para publicar en el BES de los eventos no transmisibles, según cronograma establecido.</t>
  </si>
  <si>
    <t>Vigilar el 100% de los eventos de salud mental, lesiones de causa externa e intoxicaciones agudas de interés en salud pública que han sido priorizados,  teniendo en cuenta los recursos asignados, para que el Ministerio de Salud y Protección Social y las entidades territoriales, cuenten con información que contribuya al control de estas enfermedades que afectan la salud pública.</t>
  </si>
  <si>
    <t xml:space="preserve">No de eventos de salud mental, lesiones de causa externa e intoxicaciones agudas que cuentan con bases de datos y capítulo BES entregados en el periodo / No de eventos de salud mental, lesiones de causa externa e intoxicaciones agudas priorizados según cronograma
</t>
  </si>
  <si>
    <t>Información de la vigilancia de los eventos de salud mental, lesiones de causa externa e intoxicaciones agudas, disponible para el Ministerio de Salud y Protección Social y las entidades territoriales.</t>
  </si>
  <si>
    <t xml:space="preserve">1. Realizar la vigilancia rutinaria de los eventos de interés en salud pública - Salud mental, lesiones de causa externa e intoxicaciones agudas, según cronograma establecido. </t>
  </si>
  <si>
    <t>2. Realizar los capítulos para publicar en el BES de los eventos de Salud mental, lesiones de causa externa e intoxicaciones agudas, según cronograma establecido</t>
  </si>
  <si>
    <t>Vigilar el 100% de los eventos de factores de riesgo ambiental, clima, aire, agua y los demas eventos de interés en salud pública relacionados, teniendo en cuenta los recursos asignados, para que el Ministerio de Salud y Protección Socia, las entidades territoriales y demás entidades interesadas, cuenten con información que contribuya al control de estos eventos.</t>
  </si>
  <si>
    <t>No de evaluaciones de de factores de riesgo ambiental, clima, aire, agua y los demas eventos de interés en salud pública relacionados, realizadas en el periodo / No de evaluaciones de factores de riesgo ambiental, clima, aire, agua y los demas eventos de interés en salud pública relacionados, priorizados</t>
  </si>
  <si>
    <t>Información de la vigilancia de factores de riesgo ambiental, clima, aire, agua y su efecto en la salud, disponible para el Ministerio de Salud y Protección Social, las entidades territoriales y demás entidades interesadas.</t>
  </si>
  <si>
    <t>1. Priorizar las evaluaciones a realizar de factores de riesgo ambiental, clima, aire, agua y los demas eventos de interés en salud pública relacionados</t>
  </si>
  <si>
    <t>2. Realizar y divulgar las evaluaciones de factores de riesgo ambiental, clima, aire, agua y los demas eventos de interés en salud pública relacionados</t>
  </si>
  <si>
    <t>Gestionar que las Entidades Territoriales cumplan con la realización de las unidades de análisis de los ocho (8) eventos de interés en salud pública priorizados para 2018, para generar el tablero de control y seguimiento nacional que permite la evaluación de la entidad territorial y el abordaje por causas.</t>
  </si>
  <si>
    <t>Numero de tableros de control divulgados en el periodo/Número de tableros de control programados (4)</t>
  </si>
  <si>
    <t>Tablero de control actualizado y divulgado trimestralmente para el conocimiento del Ministerio de Salud y Protección Social, las entidades territoriales y otras entidades relacionadas.</t>
  </si>
  <si>
    <t>1. Realizar todas las acciones requeridas con las entidades territoriales para contar con las unidades de análisis de las muertes por los ocho eventos priorizados, de acuerdo con los lineamientos.</t>
  </si>
  <si>
    <t>2. Seguimiento a la implementación de los instructivos y procedimientos establecidos para estandarizar las unidades de análisis</t>
  </si>
  <si>
    <t>3. Elaborar, actualizar y divulgar el tablero de control de problemas</t>
  </si>
  <si>
    <t>4. Producir un (1) informe semestral de la gestión de información sobre estadisticas vitales y ciencias forenses.</t>
  </si>
  <si>
    <t>Realizar el 100% de las tareas que contribuyan con la calidad y la mejora continua del proceso de VARSP</t>
  </si>
  <si>
    <t>No de tareas realizadas en el periodo/ No de tareas programadas</t>
  </si>
  <si>
    <t>Mejoramiento contínuo proceso de VARSP</t>
  </si>
  <si>
    <t>1. Actualizar y Monitorear los  riesgos de gestión y corrupción  del  proceso 2018. 20%</t>
  </si>
  <si>
    <t>2. Mantener actualizados  los documentos del sistema  integrado de  gestión del proceso  (procedimientos, formatos, instructivos, etc) 20%</t>
  </si>
  <si>
    <t>3. Realizar el    informe de gestión por proceso, como insumo para para la Revisión por la Dirección. 20%</t>
  </si>
  <si>
    <t>4. Realizar, actualizar y monitorear  los indicadores del proceso de acuerdo a los tiempos establecidos por la OAP y DNP para proyectos de inversión. 20%</t>
  </si>
  <si>
    <t>5. Atender y suministrar la información pertinentes para auditorías internas y externas. 20%</t>
  </si>
  <si>
    <t>Realizar el 100% de las tareas programadas de apoyo logístico, administrativo y de soporte, que permitan la ejecución del proyecto de inversión.</t>
  </si>
  <si>
    <t xml:space="preserve">No de tareas realizadas en el periodo/ No de tareas programadas </t>
  </si>
  <si>
    <t>Ejecución de las tareas acorde con la programación establecida para la actividad.</t>
  </si>
  <si>
    <t>1. Definir, en coordinación con las instancias competentes, de los gastos operativos y de apoyo logístico a desarrollar en cumplimiento del objeto de la actividad (reactivos, bioseguridad, papelería, toner, fotocopias, correspondencia, imprenta y prestaciòn de servicios transversales)</t>
  </si>
  <si>
    <t>2. Realizar, en coordinación con las instancias competentes, los trámites presupuestales y contractuales requeridos para la adquisición de los bienes y servicios definidos para el cumplimiento del objeto de la actividad</t>
  </si>
  <si>
    <t>3. Seguimiento a la ejecución de la actividad.</t>
  </si>
  <si>
    <t>Sistema de información para la prevencion, vigilancia y control en salud pública actualizado</t>
  </si>
  <si>
    <t>Realizar los 76 entregables producto de operar en las 52 semanas epidemiológicas del año 2018, el sistema de información de vigilancia y control en salud publica que permita consolidar los datos de notificación de los eventos de interés en salud pública y facilitar la generación de información y el análisis de datos del sistema de vigilancia y control.</t>
  </si>
  <si>
    <t>Número de entregables realizados en el periodo/ Número de entregables programados-76 entregables:ResNotificación(52),MesaAyuda(12),InfRealimentación(4),ControlCambios(1),DocSISPRO(1),InfPortalSivigila(2),InfRednotifica(2),InfActualiza(1),InfOptimiza(1)</t>
  </si>
  <si>
    <t>76 entregables publicados oportunamente a su publico objetivo, de acuerdo a programación.</t>
  </si>
  <si>
    <t>1. Recepción, consolidación, cargue, validación, ajuste y entrega de bases de datos que contienen la notificación recibida de las entidades territoriales (semana 52-2017 y 51 semanas-2018)</t>
  </si>
  <si>
    <t>2. Mesa de ayuda que soporta todo el proceso del sistema de información para la vigilancia en salud pública Sivigila (final 2017 y mensual 2018 - 11)</t>
  </si>
  <si>
    <t>3. Realizar cuatro (4) informes de realimentación para dar a conocer a las entidades territoriales el estado de la operación del sistema de prevención, vigilancia y control en salud pública de cada una de ellas (final 2017 y III,VI y IX 2018)</t>
  </si>
  <si>
    <t xml:space="preserve">4.  Recepción, evaluación e implementacion de las solicitudes de control de cambios para actualización de la herramienta Sivigila (informe consolidado a fin de año) </t>
  </si>
  <si>
    <t>5. Realizar el alistamiento de la base de datos de  eventos de interés en salud pública, notificados en el Sivigila en el 2017 para el cargiue en SISPRO (uno a tercer trimestre)</t>
  </si>
  <si>
    <t>6. Presentar un (1) informe semestral de la actualización e implementación nacional del portal Sivigila</t>
  </si>
  <si>
    <t>7. Realizar un (1) informe semestral que evidencie el seguimiento a la ampliación de la red de notificación al Sivigila</t>
  </si>
  <si>
    <t>8. Realizar un (1) informe de avance de la actualización de Sivigila a la nueva plataforma (en el III trimestre)</t>
  </si>
  <si>
    <t>9. Realizar un (1) informe que consolide las actividades realizadas para optimización de la depuración de las bases de datos de los eventos de interés en salud pública (en el III trimestre)</t>
  </si>
  <si>
    <t>Generar 100% de los informes periódicos programados, para mantener informada a la comunidad y demás actores  sobre el comportamiento de los eventos de interés en salud publica.</t>
  </si>
  <si>
    <t>Número de informes publicados en el periodo/Número de informes programados en el periodo</t>
  </si>
  <si>
    <t xml:space="preserve">Publicaciones disponibles para la comunidad interesada. </t>
  </si>
  <si>
    <t>1. Consolidar y publicar 52 BES (Boletines Epidemiológicos Semanales), correspondientes a las semanas 52 de 2017 y de la 1 a las 51 de 2018)</t>
  </si>
  <si>
    <t>2. Realizar 12 reportes y dos (2) informes epidemiologicos de los  eventos de interés en salud pública (infomres correspondientes a los periodos XIII-2017 y primer semestre 2018 y Reportes correspondientes a 12 periodos 2018)</t>
  </si>
  <si>
    <t>3. Publicar 24 IQEN (4 de 2017 y 20 de 2018)</t>
  </si>
  <si>
    <t>4. Realizar y publicar los boletines de Clima y Salud, según cronograma</t>
  </si>
  <si>
    <t>Eventos de divulgación realizados</t>
  </si>
  <si>
    <t>Realizar el 100% de los eventos internos y externos programados para 2018, que contribuyan a la divulgación de estrategias y programas de prevención, vigilancia y control en salud pública y al análisis de la situación epidemiológica de los eventos priorizados por el país.</t>
  </si>
  <si>
    <t>Número de eventos realizados en el periodo/Número de eventos programados según cronograma</t>
  </si>
  <si>
    <t>Realizar el 100% de los eventos internos y externos programados y que la población objetivo conozca la situación epidemiológica del país.</t>
  </si>
  <si>
    <t>1. Gestionar la realización de los eventos programados para 2018 por la DVARSP.</t>
  </si>
  <si>
    <t>2. Realizar cincuenta y dos (52) comités nacionales de vigilancia en salud pública</t>
  </si>
  <si>
    <t>Asistencias técnicas realizadas</t>
  </si>
  <si>
    <t>Realizar el 100% de asistencias técnicas programadas con las direcciones territoriales y la atención de brotes en los cuales se requiera la intervención institucional, para contribuir con la operación del sistema de vigilancia en salud pública.</t>
  </si>
  <si>
    <t>Número de informes presentados en el periodo/Número de informes programados (4)</t>
  </si>
  <si>
    <t>Al menos una asistencia técnica en el año por entidad territorial, por cualquier modalidad (presencial, virtual)</t>
  </si>
  <si>
    <t>1. Ejecutar las asistencias técnicas presenciales programadas para 2018 y las que se generen por alertas, brotes y emergencias en salud pública.</t>
  </si>
  <si>
    <t>2. Ejecutar y registrar las asistencias técnicas virtuales que se realicen por la DVARSP en 2018.</t>
  </si>
  <si>
    <t xml:space="preserve">Realizar un (1) informe trimestral que consolide la ejecucion de las actividades que apoyan la realización de las asistencias técnicas programadas y concertadas con las direcciones territoriales, con el fin de contribuir con la operación del sistema de vigilancia en salud pública asegurando los recursos necesarios para la realización de las asistencias técnicas. </t>
  </si>
  <si>
    <t>Número de informes realizados en el periodo/Número de informes programados (4)</t>
  </si>
  <si>
    <t>Contribuir con la operación del sistema de vigilancia en salud pública asegurando los recursos necesarios para la realización de las asistencias técnicas.</t>
  </si>
  <si>
    <t>1. Etapa precontractual de todos los procesos que se generen en la DVARSP para 2018.</t>
  </si>
  <si>
    <t>2. Seguimiento a la ejecución presupuestal 2018 de la DVARSP</t>
  </si>
  <si>
    <t>3. Actividades operativas requeridas para ejecutar las asistencias técnicas.</t>
  </si>
  <si>
    <t>Conceptos sobre clasificación toxicológica y evaluación del riesgo de toxicidad de plaguicidas emitidos.</t>
  </si>
  <si>
    <t>Responder el 100% de las solicitudes de clasificación toxicológica y evaluación del riesgo de toxicidad de plaguicidas dentro de los siguientes seis (6) meses de recibida la solicitud, para cumplir con el Decreto 4109 de 2011.</t>
  </si>
  <si>
    <t>No de solicitudes respondidas en el semestre para las cuales el tiempo de respuesta fue menor o igual a 6 meses / Total de solicitudes a las cuales se les dio respuesta en el semestre.</t>
  </si>
  <si>
    <t xml:space="preserve">Solicitudes de clasificación toxicológica y evaluación del riesgo de toxicidad de plaguicidas  con respuesta oportuna. </t>
  </si>
  <si>
    <t>1. Verificar y validar los estudios de toxicidad estableciendo la categoría toxicológica de los plaguicidas y evaluando los riesgos de toxicidad de acuerdo con la normatividad vigente y con base en el conocimiento actual del o los ingredientes activos que hacen parte de la formulación, así como la modificación de los actos administrativos emitidos.</t>
  </si>
  <si>
    <t>2. Consolidar en un (1) informe semestral las actividades técnicas y operativas ejecutadas para generar los conceptos sobre clasificación toxicológica y evaluación del riesgo de toxicidad de plaguicidas.</t>
  </si>
  <si>
    <t>Sistema de alerta temprana y respuesta a brotes, epidemias y emergencias de interés en salud pública sostenido</t>
  </si>
  <si>
    <t>Realizar ocho (8) informes respecto  a las acciones de preparación y respuesta en situaciones de alertas, brotes y emergencias en salud pública, para monitorear la operación del sistema de alerta y respuesta inmediata ante los eventos de interés en salud pública.</t>
  </si>
  <si>
    <t>Número de Informes realizados en el periodo/Número de informes programados (8)</t>
  </si>
  <si>
    <t>Operación del sistema de gestión del riesgo para la alerta y respuesta en salud pública.</t>
  </si>
  <si>
    <t>1. Elaborar un (1) documento trimestral que contenga el seguimiento a la  implementación del sistema de alerta y respuesta a eventos de interés en salud pública.</t>
  </si>
  <si>
    <t>2. Realizar dos (2) informes de las simulaciónes  en atención de emergencias y desastres en salud pública.</t>
  </si>
  <si>
    <t>3. Realizar un (1) informe del simulacro en atención de emergencias y desastres en salud pública.</t>
  </si>
  <si>
    <t>4. Realizar un (1) informe de la transferencia del modelo de preparación y respuesta a emergencia y desastres en salud pública a 4 entidades terrirtorariales</t>
  </si>
  <si>
    <t xml:space="preserve">Evaluación de riesgo para la inocuidad de alimentos realizada </t>
  </si>
  <si>
    <t>Elaborar doce (12) entregables entre documentos técnicos y  propuesta de curso virtual en evaluación de riesgos en inocuidad alimentaria, con el fin de contribuir con el fortalecimiento de la evaluación de riesgo para la inocuidad de los  alimentos, en  cadenas productivas del país.</t>
  </si>
  <si>
    <t xml:space="preserve">% de avance en el desarrollo del cronograma
Número de entregables realizados en el periodo/Número de entregables programados
</t>
  </si>
  <si>
    <t>12 entregables realizados y publicados a la población objetivo</t>
  </si>
  <si>
    <t>1. Elaborar cronograma para el desarrollo de las actividades requeridas para la elaboración de los documentos.</t>
  </si>
  <si>
    <t>2. Elaborar cinco (5) documentos científicos basados en ejercicios de priorización</t>
  </si>
  <si>
    <t>3. Elaborar dos (2) artículos científicos relacionados con inocuidad alimentaria</t>
  </si>
  <si>
    <t>4. Implementar la propuesta del curso virtual en evaluación de riesgos en inocuidad alimentaria</t>
  </si>
  <si>
    <t>5. Elaborar la metodología de evaluación de neurotoxicidad y peso de evidencia científica en las evaluaciones de riesgo</t>
  </si>
  <si>
    <t>6. Elaborar un documento sobre efectos de la irradiación en alimentos</t>
  </si>
  <si>
    <t>7. Informe semestral de avances del convenio de cooperación tecnico científica INVIMA-INS</t>
  </si>
  <si>
    <t>Personal de salud con competencias en salud pública calificado</t>
  </si>
  <si>
    <t>Dar 30 cursos de formación en salud pública  (virtuales, semipresenciales y presenciales) y realizar cinco procesos de certificación de personas, programados según cronograma, para fortalecer las capacidades de las personas responsables de la operación del sistema de vigilancia en el país.</t>
  </si>
  <si>
    <t>Número de cursos  de formación y procesos de certificación realizados en el periodo/Número de cursos de formación y procesos de certificación programados según cronograma</t>
  </si>
  <si>
    <t>Certificar operadores de vigilancia en competencias laborales en salud pública.</t>
  </si>
  <si>
    <t>1. Actualizar cinco (5) cursos</t>
  </si>
  <si>
    <t>2. Ofrecer los curso de formación en salud pública (virtuales, semipresenciales y presenciales) programados según cronograma</t>
  </si>
  <si>
    <t>3. Ejecutar los procesos de certificación de personas, según cronograma.</t>
  </si>
  <si>
    <t>4. Ajustar una (1) norma de competencia laboral en vigilancia en salud pública</t>
  </si>
  <si>
    <t>5. Apoyar la realización de 5 trabajos de campo en el marco de la X Conferencia de las Americas de Tephinet.</t>
  </si>
  <si>
    <t xml:space="preserve">Ensayos de laboratorio para eventos de interés en salud pùblica disponibles
</t>
  </si>
  <si>
    <t>Realizar vigilancia rutinaria por laboratorio de los eventos de interés en salud pública priorizados por el MSPS y acorde con la competencia del LNR a travès de la ejecuciòn del 100 % de los ensayos requeridos.</t>
  </si>
  <si>
    <r>
      <t xml:space="preserve">No de ensayos realizados a la muestra/ No de ensayos que requiere la muestra    de acuerdo al comportamiento habitual de Colombia. 
No. de ensayos solicitados / No. de ensayos esperados, de acuerdo al comportamiento habitual de Colombia.   
</t>
    </r>
    <r>
      <rPr>
        <sz val="9"/>
        <color indexed="10"/>
        <rFont val="Arial Narrow"/>
        <family val="2"/>
      </rPr>
      <t xml:space="preserve">               </t>
    </r>
    <r>
      <rPr>
        <sz val="9"/>
        <rFont val="Arial Narrow"/>
        <family val="2"/>
      </rPr>
      <t xml:space="preserve">
</t>
    </r>
  </si>
  <si>
    <t>Eventos EISP de vigilancia regularcon vigilancia por laboratorio</t>
  </si>
  <si>
    <t>1. Establecer la linea de base de los ensayos realizados habitualmente</t>
  </si>
  <si>
    <t>2. Verificar los exàmenes solicitados y realizados por cada laboratorio por mes</t>
  </si>
  <si>
    <t>3. Generar las alertas y planes de contingencia respectivos con oportunidad.</t>
  </si>
  <si>
    <t xml:space="preserve">Apoyar el plan de respuesta a brotes y eventos emergentes del MSPS con la realizaciòn del 100 % de los ensayos de alta complejidad  requeridos. </t>
  </si>
  <si>
    <t xml:space="preserve">No. Ensayos realizados a la muestra  para atender el brote /No de ensayos que requiere la muestra para atender  el brote 
</t>
  </si>
  <si>
    <t>Respuesta coordinado de la DRSP en desarrollo del brote</t>
  </si>
  <si>
    <t>1.Recibir la notificaciòn de vigilancia sobre la ocurrencia del brote.</t>
  </si>
  <si>
    <t>2.Coordinar con vigilancia las acciones competencia del laboratorio para dar respuesta al brote.</t>
  </si>
  <si>
    <t>3.Realizar el proceso de laboratorio para generar los resultados.</t>
  </si>
  <si>
    <t xml:space="preserve">4.Enviar resultados a los usuarios </t>
  </si>
  <si>
    <t>Conocimiento en salud pública generado</t>
  </si>
  <si>
    <t xml:space="preserve">Presentar 11  proyectos o estudios  nuevos  de investigación y continuar participando en los 34 en ejecución acorde con la competencia de la DRSP
</t>
  </si>
  <si>
    <t>No de proyectos o estudios nuevos p de investigación presentados/No de proyectos planeados a presentar.
% de avance en los proyectos o estudios epseciales.</t>
  </si>
  <si>
    <t>Generación de conocimiento en salud pública.</t>
  </si>
  <si>
    <t xml:space="preserve">1. Formular  y presentar 11 pre-proyectosde o estudiso de  investigación que respondan a las necesidades prioritarias de salud públicas del país de acuerdo a las competencias de la DRSP.
</t>
  </si>
  <si>
    <t>2. Elaborar y presentar los informes de avance en los proyectos en los que está participando.</t>
  </si>
  <si>
    <t>3. Presentar el informe del proyecto y su estado final.</t>
  </si>
  <si>
    <t>Información de  interes en salud salud pública generada</t>
  </si>
  <si>
    <t>Elaborar o actualizar  86 documentos técnicos para los diferentes actores de las redes especiales en el marco de sus funciones y del plan decenal de salud publica.</t>
  </si>
  <si>
    <t xml:space="preserve">No. de documentos tècnicos elaborados o actualizados /No. de documentos planeados
 Avance en %
</t>
  </si>
  <si>
    <t>Documentos elaborados que generen orientaciones tècnicas para el desarrollo de las actividades del plan decenal en salud pùblica.</t>
  </si>
  <si>
    <t xml:space="preserve">1. Definir por trimestre los documentos tècnicos a elaborar  (guìas, manuales, protocolos, informes de gestiòn, informes epidemiològicos, boletines, artìculos, publicaciones) para los diferentes actores de las redes especiales en el marco de sus funciones y del plan decenal de salud publica.
</t>
  </si>
  <si>
    <t>2.Elaborar por trimestre los documentos tècnicos definidos.</t>
  </si>
  <si>
    <t>3.Revisar, ajustar y validad los documentos elaborados.</t>
  </si>
  <si>
    <t>LNR con aseguramiento de la calidad</t>
  </si>
  <si>
    <t xml:space="preserve">Mantener  la acreditación de 9 ensayos de laboratorio bajo la norma NTC ISO/IEC 17025:2005  y desarrollar implementacion   bajo la norma NTC ISO 17043, 
</t>
  </si>
  <si>
    <t xml:space="preserve">No. Ensayos Acreditados al cierre / No. Ensayos acreditados al inicio. 
No de  tareas ejecutadas/No de tareas programadas.
</t>
  </si>
  <si>
    <t>Plan de acreditaciòn ejecutado</t>
  </si>
  <si>
    <t>1. Planificar las actividades de seguimiento requeridas para el mantenimiento de la acreditación de los ensayos bajo la Norma ISO/IEC 17025:2005 y los de ampliacion colciencias</t>
  </si>
  <si>
    <t>2. Planificar e implementar las actividades de fortalecimiento bajo la norma NTC ISO/IEC 17043:  de los ensayos PICCAP .</t>
  </si>
  <si>
    <t xml:space="preserve">Capacitación </t>
  </si>
  <si>
    <t>3. Desarrollar las actividades de gestion y  administrativas programadas</t>
  </si>
  <si>
    <t xml:space="preserve">4. Desarrollar las actividades técnicas programadas </t>
  </si>
  <si>
    <t xml:space="preserve">5. Desarrollar las actividades de gestion metrológicas </t>
  </si>
  <si>
    <t>Servicios Institucionales</t>
  </si>
  <si>
    <t xml:space="preserve">Controlar la calidad de los ensayos del LNR y REDES participando en los (38) PEED 
</t>
  </si>
  <si>
    <t>No. de PEED en los que se participa/No. de PEED planeados  para participar</t>
  </si>
  <si>
    <t>Ensayos de laboratorio con evaluación. Plan de PEED implementado</t>
  </si>
  <si>
    <t>1.Priorizar los EISP a participar</t>
  </si>
  <si>
    <t>Servicios institucionales - interlaboratorios</t>
  </si>
  <si>
    <t>2. Realizar busqueda de programas de ensayos de aptitud</t>
  </si>
  <si>
    <t>3. Verificar la capacidad para participar en el programa ensayo de aptitud</t>
  </si>
  <si>
    <t>4. Programar la participacion en programas de ensayos de aptitud internacional o nacional</t>
  </si>
  <si>
    <t xml:space="preserve">5.Participar en los programas de ensayo de aptitud nacionales o internacionales con el fin de asegurar la calidad de los procesos y resultados del Laboratorio Nacional de Referencia.. </t>
  </si>
  <si>
    <t>6. Evaluar el comportamiento de la participación PEED</t>
  </si>
  <si>
    <r>
      <t xml:space="preserve">Realizar  5 estandarizaciones/validaciones
</t>
    </r>
    <r>
      <rPr>
        <sz val="9"/>
        <color indexed="10"/>
        <rFont val="Arial Narrow"/>
        <family val="2"/>
      </rPr>
      <t xml:space="preserve">
</t>
    </r>
  </si>
  <si>
    <t xml:space="preserve">No. Ensayos Estandarizados o validados realizados / No. Ensayos estandarizados o validados propuestos. 
</t>
  </si>
  <si>
    <t>Programa de estandarizaciòn y validaciòn ejecutado</t>
  </si>
  <si>
    <t>1. Identificar los ensayos que requieren validaciòn o estandarizaciòn.</t>
  </si>
  <si>
    <t>2. Priorizar los ensayos a validar o estandarizar en  el 2018.</t>
  </si>
  <si>
    <t>3. Realizar la construcciòn de los documentas y la planeaciòn de las estandarizaciones y validaciones priorizadas</t>
  </si>
  <si>
    <t>4. Gestionar la ejecuciòn de las estandarizaciones y validaciones.</t>
  </si>
  <si>
    <t>5. Continuar con los estandarizaciones y validaciones inciadas en el 2017.</t>
  </si>
  <si>
    <t>6. Presentar informe final de las estandatizaciones y validaciones iniciadas en el 2017.</t>
  </si>
  <si>
    <t>7.  Desarrollar un procedimiento de validación de pruebas diagnósticas acorde a los lineamientos institucionales y según la normatividad vigente</t>
  </si>
  <si>
    <t>Ejecutar el 100% de las actividades  planeadas  para fortalecer el talento humano  en habilidades técnicas y de gestión en el marco de la vigilancia y acreditación.de las tareas  planeadas parar este propósito</t>
  </si>
  <si>
    <t>No. Actividades realiazadas / No. Actividades programadas</t>
  </si>
  <si>
    <t>Talento humano  capacitado</t>
  </si>
  <si>
    <t>1. Realizar el diagnostico de necesidades de capacitación en los diferentes grupos de la DRSP y generar el informe correspondiente.</t>
  </si>
  <si>
    <t>2. Elaborar cronograma de capacitaciones internas en los temas priorizados para la implementacion de las normas de acreditacion NTC ISO/IEC 17025 Y 17043  en los grupos de la DRSP</t>
  </si>
  <si>
    <t>Capacitación (Inscripciones)</t>
  </si>
  <si>
    <t>3. Realizar 6 capacitaciones internas programadas de acuerdo al diagnóstico de las necesidades</t>
  </si>
  <si>
    <t>4. Elaborar cronograma de actividades en los temas priorizados para la implementacion de las normas de acreditacion NTC ISO/IEC 17025 Y 17043</t>
  </si>
  <si>
    <t xml:space="preserve">5. Realizar 2 capacitaciones externas (incluido el taller de calidad,  metrologia aplicada a acreditación y estadística aplicada a PEA </t>
  </si>
  <si>
    <t xml:space="preserve">               
Realizar el 100% de las tareas que contribuyan con la calidad y la mejora continua del proceso de redes.</t>
  </si>
  <si>
    <t xml:space="preserve">No. Tareas realizadas  /   No Tareas programadas  </t>
  </si>
  <si>
    <t xml:space="preserve">Mejoramiento continuo de Procesos </t>
  </si>
  <si>
    <t xml:space="preserve">1. Actualizar y monitorear mapa de riesgos del proceso </t>
  </si>
  <si>
    <t>2. Mantener actualizados los documentos del SIG del proceso (procedimientos, formatos, instructivos, etc.)</t>
  </si>
  <si>
    <t>3. Realizar el informe de Gestión por proceso como insumo para revisión de dirección.</t>
  </si>
  <si>
    <t>4. Realizar y monitorear los planes de mejoramiento del proceso.</t>
  </si>
  <si>
    <t>5. Realizar, actualizar y monitorear los indicadores del proceso de acuerdo a los tiempos establecidos por OAP y DNP para proyectos de inversión.</t>
  </si>
  <si>
    <t>Ejecutar tareas programadas de apoyo logistico, adminsitrativo y de soporte necesarias para ejecutar el proyecto de la DRSP</t>
  </si>
  <si>
    <t>No. Tareas del plan ejecutadas / No. Tareas planedas.</t>
  </si>
  <si>
    <t>Cumplimiento de las actividades del proyecto.</t>
  </si>
  <si>
    <t xml:space="preserve">1. Realizar los trámites administraticos necesarios y de competencia para garantizar la adquisición de bienes y  servicios 
</t>
  </si>
  <si>
    <t xml:space="preserve">2. Participar en las reuniones  de seguimiento a la ejecución presupuestal citadas desde la Secretariá General. 
</t>
  </si>
  <si>
    <t>Mantenimiento de equipos</t>
  </si>
  <si>
    <t>Servicios institucionales</t>
  </si>
  <si>
    <t xml:space="preserve">P4. Gestionar los mecanismos  de integración y participación  con los diferentes actores internacionales, nacionales, regionales y locales que permitan  el desarrollo de los sistemas, centros instituciones y redes con los cuales  el  INS debe interactuar para el cumplimiento de su misión.  </t>
  </si>
  <si>
    <t>Laboratorios de Salud Pública  y demás actores de las redes  especiales con aseguramiento de la calidad</t>
  </si>
  <si>
    <t xml:space="preserve">Desarrollar  el 100% de los  PEED y  PEID para los LSP y otras entidades de las redes especiales priorizados de acuerdo a los eventos.
</t>
  </si>
  <si>
    <t>No. de Laboratorios o entidades controlados / No. laboratrios o entidades a controlar 
Número de tareas realizadas/ No de tareas propuestas.</t>
  </si>
  <si>
    <t>Ensayos de laboratorio de los LSP y otras entidades con evaluación</t>
  </si>
  <si>
    <t>1. Elaborar cronograma de los programas</t>
  </si>
  <si>
    <t>2. Realizar las tareas programadas</t>
  </si>
  <si>
    <t>3. Hacer seguimiento al cronocrama</t>
  </si>
  <si>
    <t>4. SGCLSP presentar un informe del estado de avance de los programas por trimestre</t>
  </si>
  <si>
    <t>5.Elaborar  informes  de  participación  y desempeño de los programas (Laboratorios LSP, laboratorios de aguas y Bancos de sangre y servcios de transfusión)</t>
  </si>
  <si>
    <t>Realizar 100% las visitas programadas para apoyar  la implementaciòn de  los estandares de calidad de los LSP y entidades priorizados.</t>
  </si>
  <si>
    <t>No. de LSP u otras entidades visitadas o verificadas / No. LSP priorizados. 
Número de tareas realizadas/ No de tareas propuestas.</t>
  </si>
  <si>
    <t xml:space="preserve">Garantizar la calidad de las actividades desarrolladas en términos de ensayos de laboratorio </t>
  </si>
  <si>
    <t xml:space="preserve">1.Realizar cronograma de asistencias técnicas a los LSP priorizados </t>
  </si>
  <si>
    <t xml:space="preserve">2. Verificar los LSP priorizados </t>
  </si>
  <si>
    <t>4, Realizar seguimiento a planes de mejora y su cumplimiento</t>
  </si>
  <si>
    <t>LSP y otros particpantes de las redes  con capacidad técnica y científica fortalecidas.</t>
  </si>
  <si>
    <t xml:space="preserve">Realizar 100% de las   asistencias técnica por diferentes canales, supervisiones y asesorias a los actores de la Red Nacional de Laboratorios programadas  Red Nacional de bancos de sangre y Red Nacional de Trasplantes y seguimiento a planes de mejoramiento.
</t>
  </si>
  <si>
    <t>No. de asistencias, supervisiones y asesorias  realizadas/No. de programadas y/ o solicitadas</t>
  </si>
  <si>
    <t>Mejorar el funcionamiento de las entidades que pertenecen a las redes especiales.</t>
  </si>
  <si>
    <t xml:space="preserve">1.Elaborar cronograma de Asistencia Tecnica priorizadas, supervisiones </t>
  </si>
  <si>
    <t>2. Realizar las asistencias técnicas</t>
  </si>
  <si>
    <t>3. Elaborar informe sobre las actividades realizadas.</t>
  </si>
  <si>
    <t>Realizar  el 100 % de las capacitación, los talleres y las reuniones priorizadas  para fortalecer las redes</t>
  </si>
  <si>
    <t>No. Actividades de fortalecimiento realizadas / No. Actividades planeadas.</t>
  </si>
  <si>
    <t>Plan capacitación implementado
Fortalecimiento a las redes</t>
  </si>
  <si>
    <t>1. Identificar y planear temas a tratar en las capacitaciones, talleres y reunionesa realizar en el año</t>
  </si>
  <si>
    <t>2. Elaborar cronocrama de actividades de fortalecimiento (capacitaciones, talleres, reuniones)</t>
  </si>
  <si>
    <t>3. Desarrollar reuniones previstas</t>
  </si>
  <si>
    <t xml:space="preserve">4. Preparar informe de actividades realizadas </t>
  </si>
  <si>
    <t>Lineamientos nacionales de promoción a la donación de componentes anatómicos implementados</t>
  </si>
  <si>
    <t>Apoyar medianta le generaciòn del un  lineamiento tècnico la implementación de estrategias de Informaciòn, comunicaciòn y promociòn de la donación de componentes anatòmicos dentro del programa del MSPS.</t>
  </si>
  <si>
    <t xml:space="preserve">
Lineamientos generado
% de avance del lineamiento 
Actividades ejecutadas del Programa de promoción a la donación / Solicitudes de promoción 
</t>
  </si>
  <si>
    <t xml:space="preserve">
Estrategias de promoción implementadas</t>
  </si>
  <si>
    <t xml:space="preserve">1. Dar respuesta a las solicitudes allegadas por los medios de comunicacion del INS. </t>
  </si>
  <si>
    <t>2. Revisar y ajustar lineamiento  de promoción a la donación para  aprobación por parte del Ministerio de Salud</t>
  </si>
  <si>
    <t>3. Publicación en página web y socialización a los  actores.</t>
  </si>
  <si>
    <t xml:space="preserve"> 4. Acompañamiento concertado con el Ministerio de Salud para el desarrollo del total de las actividades definidas.</t>
  </si>
  <si>
    <t>Supervisión y auditoria a las redes de donación y trasplantes y bancos de sangre implementado</t>
  </si>
  <si>
    <t>Elaborar el lineamiento técnico del Programa de auditoria  de la red de donación y trasplantes de organos y tejidos para presentar al Ministerio de Salud y Protecciòn Social y  capacitar a las coordinaciones regionales en el tema.</t>
  </si>
  <si>
    <t xml:space="preserve">Lineamiento generado
% de avance 
Capacitaciones  ejecutadas del Programa de auditoría/ Capacitaciones programadas
</t>
  </si>
  <si>
    <t>plan de auditoria ejecutado</t>
  </si>
  <si>
    <t xml:space="preserve">1. Definir estandares de auditoria del programa nacional </t>
  </si>
  <si>
    <t>2. Realizar seguimiento a los planes de mejoramiento de los hallazgos levantados en auditorias de 2017.</t>
  </si>
  <si>
    <t>3. Adelantar las acciones de auditoria coyunturales y seguimiento a planes de auditoria remitidos a las coordinaciones regionales, segùn programación y disponibilidad de recursos.</t>
  </si>
  <si>
    <t>Realizar supervisión y seguimiento presencial o virtual al 100 % de los bancos de sangre priorizadas de acuerdo al cronograma establecido</t>
  </si>
  <si>
    <t>No. supervisiones realizadas /No. supervisiones planeadas. Avance en %</t>
  </si>
  <si>
    <t>Plan de supervisión ejecutado</t>
  </si>
  <si>
    <t>1.Identificar la situación para elaborar matriz de priorización de las redes especiales.</t>
  </si>
  <si>
    <t>2.Definir planes de acompañamiento</t>
  </si>
  <si>
    <t>3.Realizar seguimiento</t>
  </si>
  <si>
    <t>4. Presentar informes de seguimiento</t>
  </si>
  <si>
    <t>% de cumplimiento de  actividades de coordinación operativa del CRT</t>
  </si>
  <si>
    <t>% cumplimiento</t>
  </si>
  <si>
    <t>1. Gestionar todas las consultas del Registro Nacional de Donantes y todas las ofertas de componentes anatómicos a nivel nacional</t>
  </si>
  <si>
    <t>2. Gestionar las urgencias cero y estados compasivos para trasplantes notificadas al CRT</t>
  </si>
  <si>
    <t>3. Expedir conceptos de necesidad terapéutica para entrada de componentes anatómicos y certificados para salida de tejidos según normatividad vigente.</t>
  </si>
  <si>
    <t>4. Documentar o actualizar los procedimientos del CRT a la luz de la nueva normatividad y de la puesta en funcionamiento de RedData.</t>
  </si>
  <si>
    <t>Seguimiento al 100 % de las entidades priorizadas  (bancos de sangre y tejidos, servicios de transfusiòn y trasplantes)s respecto a la gestiòn de componentes anatomicos, (incluyendo apertura y mantenientos de los BS existentes)</t>
  </si>
  <si>
    <t>No. Entidades monitoreadas / No. Entidades Priorizadas</t>
  </si>
  <si>
    <t>1. Realizar seguimiento a la gestión del convenio interinstitucional del traslado del CRT al Ministerio</t>
  </si>
  <si>
    <t>2. Acompañar al Ministerio de Salud en la transferencia del CRT</t>
  </si>
  <si>
    <t>3. Consolidar y remitir segumiento periódico de listas de espera para corazón y pulmon según comisiones de trasplante.</t>
  </si>
  <si>
    <t>Servicios técnicos</t>
  </si>
  <si>
    <t>Programas de hemovigilancia y de biovigilancia activo permanente funcionando</t>
  </si>
  <si>
    <t xml:space="preserve">Realizar el 100 % de las investigaciones de los eventos adversos reportados en el marco del Programa de hemovigilancia </t>
  </si>
  <si>
    <t>No. De eventos adversos HV investigados / No. Eventos adversos de HV reportados</t>
  </si>
  <si>
    <t>Eventos analizados y caracterizados</t>
  </si>
  <si>
    <t>1. Seguimiento de notificación RAD / RAT</t>
  </si>
  <si>
    <t>2. Preparar informe Hemovigilanica 2017</t>
  </si>
  <si>
    <t>3. Socializar hallazgos Hemovigilancia</t>
  </si>
  <si>
    <t>4. Brindar apoyo a los casos RAT /RAD que lo requieran (por demanda)</t>
  </si>
  <si>
    <t>Realizar el 100 % de las investigaciones de los eventos adversos reportados en el marco del Programa de Bioviglancia en tejidos.</t>
  </si>
  <si>
    <t xml:space="preserve">
No. De eventos adversos Biovigilancia investigados / No. Eventos adversos de Biovigilancia reportados 
Tareas ejecutads/Tareas programadas</t>
  </si>
  <si>
    <t>Concepto del protocolo de biovigilanica evaluado e implementado</t>
  </si>
  <si>
    <t xml:space="preserve">1. Diseño de material de entrenamiento para IPS y regionales                                  </t>
  </si>
  <si>
    <t>2.Evaluación de los instrumentos diseñados</t>
  </si>
  <si>
    <t xml:space="preserve">3. Evaluación de material de entrenamiento  </t>
  </si>
  <si>
    <t>4. Puesta en marcha del instrumento y herramientas</t>
  </si>
  <si>
    <t>Sistema Nacional de Información desarrollados y funcionando</t>
  </si>
  <si>
    <t>Generar dos informes sobre la situaciòn de la red nacional de Bancos de sangre y servicios de transfusión incluyendo la operaciòn de los modulos de SIHEVI
Garantizar la continuidad en el desarrollo de SIHEVI</t>
  </si>
  <si>
    <t>No. Informes nacionales generados / No. Informes nacionales planeados. 
Avance en %                 No. de desarrollos realizados en el Sistema de SIHEVI  / No. De desarrollos planeados  con la oficina de Tic
 ojo para revizar</t>
  </si>
  <si>
    <t>Informaciòn de Red de bancos de Colombia disponible</t>
  </si>
  <si>
    <t xml:space="preserve">1. Hacer seguimiento a la notificación por parte de los actores en el sistema de información </t>
  </si>
  <si>
    <t xml:space="preserve">2. Preparar informes nacionales  con análisis de variables definidas </t>
  </si>
  <si>
    <t>3. Socializar informe</t>
  </si>
  <si>
    <t xml:space="preserve">Generar dos informes sobre la situaciòn de la red nacional de donaciòn y transplantes incluyendo la operaciòn de los modulos de Red Data.
Garantizar la continuidad en el desarrollo de RedData </t>
  </si>
  <si>
    <t xml:space="preserve">No. Informes generados nacionales / No. Informes nacionales planeados. 
Avance en %
No. de desarrollos realizados en el Sistema de RedDAta / No. De desarrollos planeados  con la oficina de Tic
</t>
  </si>
  <si>
    <t>Informaciòn de Red de Trasplantes disponible</t>
  </si>
  <si>
    <t xml:space="preserve">2. Validar la información recibida. </t>
  </si>
  <si>
    <t xml:space="preserve">3. Consolidar y remitir segumiento periódico de listas de espera para corazón y pulmon según comisiones de trasplante. </t>
  </si>
  <si>
    <t xml:space="preserve">4. Preparar dos informes nacionales con analisis de variables acordadas con el Ministerio de Salud. </t>
  </si>
  <si>
    <t>5. Socializar los informes</t>
  </si>
  <si>
    <t xml:space="preserve">P3. Garantizar la provisión de bienes y servicios esenciales en salud pública con calidad y oportunidad en lo que compete al INS </t>
  </si>
  <si>
    <t>Insumos de interés para la salud pública no disponibles en el país suministrados</t>
  </si>
  <si>
    <t xml:space="preserve">Realizar el 100% del plan de comercialización de los bienes y servicios de la Dirección de Producción </t>
  </si>
  <si>
    <t>% de avance. Formula: tareas ejecutadas / tareas programadas</t>
  </si>
  <si>
    <t>Plan de comercialización de bienes y servicios de la Dirección de Producción de la vigencia 2018 ejecutado</t>
  </si>
  <si>
    <t>Seguimiento a cotizaciones</t>
  </si>
  <si>
    <t>Servicios Post-venta</t>
  </si>
  <si>
    <t>Telemarketing</t>
  </si>
  <si>
    <t>e-mail marketing</t>
  </si>
  <si>
    <t>Ingreso de ventas</t>
  </si>
  <si>
    <t>Analisis de ventas</t>
  </si>
  <si>
    <t>SUIT</t>
  </si>
  <si>
    <t>Seguimiento ejecucion contrato INVIMA</t>
  </si>
  <si>
    <t>Plan de trabajo 2018</t>
  </si>
  <si>
    <t>Compra Online(  cotizacion - boton de pago PSE )</t>
  </si>
  <si>
    <t>Pagina WEB revision y /o actualizaciones</t>
  </si>
  <si>
    <t>Capacitaciones en producto</t>
  </si>
  <si>
    <t xml:space="preserve">Informe Trimestral </t>
  </si>
  <si>
    <t>Visitas clientes</t>
  </si>
  <si>
    <t>Consecucion de nuevos clientes</t>
  </si>
  <si>
    <t>PQRS</t>
  </si>
  <si>
    <t>Ejecutar el 100% de las tareas de soporte técnico de la Dirección de Producción</t>
  </si>
  <si>
    <t>Plan de soporte técnico de la vigencia 2018 ejecutado</t>
  </si>
  <si>
    <t>Estructuración, ajuste y seguimiento al plan de acción de la Dirección de Producción para la vigencia 2018</t>
  </si>
  <si>
    <t>Estructuración, ajuste y seguimiento al plan de compras de la Dirección de Producción para la vigencia 2018</t>
  </si>
  <si>
    <t>Generación de reportes de seguimiento a la ejecución presupuestal del proyecto de inversión</t>
  </si>
  <si>
    <t>Estructuración de estudios previos y documentos requeridos para la realización de los procesos contractuales requeridos en la vigencia</t>
  </si>
  <si>
    <t>Seguimiento a la gestión contractual de la vigencia</t>
  </si>
  <si>
    <t>Realización de trámites administrativos requeridos para el normal desarrollo de las funciones misionales de la Dirección de Producción</t>
  </si>
  <si>
    <t>Presentación de informes requeridos por instancias internas y externas competentes.</t>
  </si>
  <si>
    <t>Ejecutar el 100% del plan de adquisiciones de suministros de oficina, muebles, elementos de consumo, equipos de protección y bioseguridad y demás servicios de soporte institucional definidos para el cumplimiento de los compromisos de la Dirección de Producción</t>
  </si>
  <si>
    <t>Plan de adquisición de suministros de oficina, muebles, elementos de consumo, equipos de protección y bioseguridad y demás servicios de soporte institucional de la vigencia 2018 ejecutado</t>
  </si>
  <si>
    <t>Definición de los procesos contractuales a adelantar en cumplimiento del objeto de la actividad</t>
  </si>
  <si>
    <t xml:space="preserve">Seguimiento a la ejecución presupuestal de la actividad </t>
  </si>
  <si>
    <t>Realización, en coordinación con las instancias competentes, de los trámites contractuales requeridos para la adquisición de los bienes y servicios definidos para el cumplimiento del objeto de la actividad</t>
  </si>
  <si>
    <t xml:space="preserve">Seguimiento a la ejecución contractual de la actividad </t>
  </si>
  <si>
    <t>Realizar el 100% de las tareas programadas de apoyo logístico y administrativo que permitan la ejecución del proyecto de inversión</t>
  </si>
  <si>
    <t>Plan de apoyo logístico y administrativo de la vigencia 2018 ejecutado</t>
  </si>
  <si>
    <t>Realización, en coordinación con las instancias competentes, de los asuntos presupuestales requeridos para la adquisición y/o pago de los bienes y servicios definidos para el cumplimiento del objeto de la actividad</t>
  </si>
  <si>
    <t>Realización, en coordinación con las instancias competentes, de los trámites requeridos para la adquisición y/o pago de los bienes y servicios definidos para el cumplimiento del objeto de la actividad</t>
  </si>
  <si>
    <t>Seguimiento a la ejecución de la actividad</t>
  </si>
  <si>
    <t>Animales de laboratorio producidos</t>
  </si>
  <si>
    <t>Realizar el 100% del Programa de Cuidado y Uso de Animales de Laboratorio -PICUAL-INS-</t>
  </si>
  <si>
    <t>Programa de Cuidado y Uso de Animales de Laboratorio -PICUAL-INS- para la vigencia 2018 ejecutado</t>
  </si>
  <si>
    <t xml:space="preserve">Establecer cultura de Bioseguridad dentro del ABSL-2  del INS en cumplimiento del  Biosafety in Microbiological and Biomedical Laboratories https://www.cdc.gov/biosafety/publications/bmbl5/bmbl.pdf 
</t>
  </si>
  <si>
    <t>Promover el bienestar animal, trato humanitario,  cuidado y adecuado uso de animales de laboratorio involucrando a todas las partes interesadas, de acuerdo con lo establecido en  GUIDE FOR THE CARE AND USE OF LABORATORY ANIMALS.8th Edition. Cap.  2  ANIMAL CARE AND USE PROGRAM  https://grants.nih.gov/grants/olaw/guide-for-the-care-and-use-of-laboratory-animals.pdf</t>
  </si>
  <si>
    <t>Garantizar el Cuidado  técnico y  la Atención  Veterinaria que requieren todas las especies de animales que se mantienen dentro del Bioterio de Barrera y el ABSL-2  de conformidad a  GUIDE FOR THE CARE AND USE OF LABORATORY ANIMALS. 8th Edition. Cap.4 VETERINARY CARE https://grants.nih.gov/grants/olaw/guide-for-the-care-and-use-of-laboratory-animals.pdf</t>
  </si>
  <si>
    <t>Garantizar las condiciones de planta física del laboratorio en parámetros establecidos para el bienestar de los animales y la seguridad de los trabajadores para la  prestación eficiente de los bienes y servicios ofrecidos en el ABSL-2 cumpliendo con los sistemas de calidad del INs en el marco del S.I.G</t>
  </si>
  <si>
    <t>Hemoderivados producidos</t>
  </si>
  <si>
    <t>Realizar el 100% del Programa de Obtención de Hemoderivados destinados a la producción de antivenenos y otros insumos usados en el diagnóstico y tratamiento de eventos de interés en salud pública</t>
  </si>
  <si>
    <t>Programa de obtención de hemoderivados destinados a la producción de antivenenos y otros insumos usados en el diagnóstico y tratamiento de eventos de interés en salud pública para la vigencia 2018 ejecutado</t>
  </si>
  <si>
    <t xml:space="preserve">Producir plasma hiperinmune </t>
  </si>
  <si>
    <t>Producir otros hemoderivados</t>
  </si>
  <si>
    <t>Ejecutar actividades de cuidados, manejo  y  plan sanitario de équidos</t>
  </si>
  <si>
    <t>Ejecutar actividades de cuidados, manejo  y  plan sanitario de especies menores</t>
  </si>
  <si>
    <t>Gestionar la obtención de nuevos animales ponzoñosos</t>
  </si>
  <si>
    <t>Ejecutar actividades de cuidados, manejo  y desarrollo del plan sanitario  ponzoñosos según corresponda</t>
  </si>
  <si>
    <t>Obtener venenos. Fortalecer banco venenos: liofilización y actividades asociadas</t>
  </si>
  <si>
    <t>Actividades orientadas al desarrollo de nuevos antivenenos</t>
  </si>
  <si>
    <t>Construir documentos técnicos y realizar  capacitaciones sobre animales venenosos y los antivenenos del INS</t>
  </si>
  <si>
    <t xml:space="preserve">Atender todas las actividades relacionadas  con el componente normativo del quehacer con animales ponzoñosos </t>
  </si>
  <si>
    <t>Viales de antivenenos producidos</t>
  </si>
  <si>
    <t>Realizar el 100% del Programa de Producción de Antivenenos en el INS</t>
  </si>
  <si>
    <t>Programa de producción de antivenenos en el INS para la vigencia 2018 ejecutado</t>
  </si>
  <si>
    <t>Proceso de producción de antivenenos</t>
  </si>
  <si>
    <t>Actualizar, revisar y mantener la información documentada interna y externa relacionada con los procesos productivos.</t>
  </si>
  <si>
    <t>Actualizar, revisar y mantener la información relacionada con el reporte de movimiento de inventario.</t>
  </si>
  <si>
    <t>Desarrollar las actividades tendientes a mantener la certificación en BPM</t>
  </si>
  <si>
    <t>Medios de cultivo producidos</t>
  </si>
  <si>
    <t xml:space="preserve">Realizar el 100% del Programa de Producción de Medios de Cultivo y Soluciones el INS </t>
  </si>
  <si>
    <t>Programa de producción de medios de cultivo y soluciones en el INS para la vigencia 2018 ejecutado</t>
  </si>
  <si>
    <t>Producir Medios de Cultivo y soluciones</t>
  </si>
  <si>
    <t>Actualizar, revisar y mantener la información documentada interna y externa relacionada a los procesos productivos.</t>
  </si>
  <si>
    <t>Realizar inventario y semaforización para el control de insumos y materias primas necesarias para el proceso productivo.</t>
  </si>
  <si>
    <t>Capacitar, socializar y retroalimentar internamente  sobre temas de las diferentes etapas del proceso productivo.</t>
  </si>
  <si>
    <t>Programa anual de control y aseguramiento de la calidad de la dirección de producción ejecutado</t>
  </si>
  <si>
    <t>Realizar el 100% del Programa de Aseguramiento de la Calidad de la Dirección de Producción</t>
  </si>
  <si>
    <t>Programa de aseguramiento de calidad de la Dirección de Producción para la vigencia 2018 ejecutado</t>
  </si>
  <si>
    <t>Seguimiento y medición de análisis de control de calidad</t>
  </si>
  <si>
    <t>Plan maestro de validaciones</t>
  </si>
  <si>
    <t>Simulacro retiro de un producto del mercado</t>
  </si>
  <si>
    <t>Auditorías a proveedores</t>
  </si>
  <si>
    <t>Plan de inspección a las áreas</t>
  </si>
  <si>
    <t>Plan de capacitación</t>
  </si>
  <si>
    <t>Seguimiento a la gestión metrológica</t>
  </si>
  <si>
    <t>Programa de estabilidades</t>
  </si>
  <si>
    <t>Validación llenado aséptico</t>
  </si>
  <si>
    <t>Programa de monitoreo microbiológico</t>
  </si>
  <si>
    <t>Actividades de asuntos regulatorios</t>
  </si>
  <si>
    <t>Programa de farmacovigilancia</t>
  </si>
  <si>
    <t>Realizar el 100% de las tareas que contribuyan con la calidad y la mejora continua del proceso de Producción</t>
  </si>
  <si>
    <t>Mejoramiento contínuo del proceso de Producción</t>
  </si>
  <si>
    <t>Actualizar y Monitorear los  riesgos de gestión y corrupción  del  proceso</t>
  </si>
  <si>
    <t>Realizar el informe de gestión por proceso, como insumo para para la Revisión por la Dirección</t>
  </si>
  <si>
    <t>Realizar, actualizar y monitorear  los indicadores del proceso de acuerdo a los tiempos establecidos por la OAP y DNP para proyectos de inversión</t>
  </si>
  <si>
    <t>Atender y suministrar la información pertinentes para auditorías internas y externas</t>
  </si>
  <si>
    <t>Realizar el 100% del plan de modernización tecnológica de la planta de producción de sueros hiperinmunes</t>
  </si>
  <si>
    <t>Plan de modernización tecnológica de la planta de producción de sueros hiperinmunes para la vigencia 2018 ejecutado</t>
  </si>
  <si>
    <t>Definición y estructuración del plan de adquisiciones requerido para la modernización tecnológica de la planta de sueros hiperinmunes para la vigencia 2018</t>
  </si>
  <si>
    <t>Elaboración de los estudios previos y demás documentos contractuales requeridos para adelantar los procesos contemplados para la adquisición del equipo priorizado para la modernización tecnológica de la planta de sueros hiperinmunes para la vigencia 2018</t>
  </si>
  <si>
    <t>Apoyo a la evaluación técnica de las propuestas que sean presentadas en el marco del proceso contractual adelantado por el INS para la adquisición del equipo priorizado para la modernización tecnológica de la planta de sueros hiperinmunes para la vigencia 2018</t>
  </si>
  <si>
    <t>Apoyo a la supervisión técnica del contrato suscrito por el INS para la adquisición del equipo priorizado para la modernización tecnológica de la planta de sueros hiperinmunes para la vigencia 2018</t>
  </si>
  <si>
    <t>Apoyo a la liquidación de los contratos suscritos por el INS para la adquisición de los equipos priorizados para la modernización tecnológica de la planta de sueros hiperinmunes para la vigencia 2017 y presentación de los informes que sean requeridos en tal sentido por parte de las instancias competentes</t>
  </si>
  <si>
    <t>Documentos con análisis de problemas asociados a salud Publicados</t>
  </si>
  <si>
    <t xml:space="preserve">Evidencia útil para la toma de decisiones con impacto en salud </t>
  </si>
  <si>
    <t>Realizar la búsqueda de las bases de datos pertinentes y verificar en los diccionarios de datos las variables incluidas en estas.</t>
  </si>
  <si>
    <t>Servicios personales</t>
  </si>
  <si>
    <t>Realizar la bùsqueda de literatura cientìfica y gris para identificar los anàlisis previemente hechos</t>
  </si>
  <si>
    <t>Realizar Análisis de datos y producción de información de salud</t>
  </si>
  <si>
    <t xml:space="preserve"> </t>
  </si>
  <si>
    <t>Reporte presentado</t>
  </si>
  <si>
    <t>Realizar análisis a partir de la información obtenida y realizar  recomendaciones  y advertencias de la situación en salud del país.</t>
  </si>
  <si>
    <t>Documentar las metodologìas implementadas</t>
  </si>
  <si>
    <t>Disponer los còdigos de anàlisis</t>
  </si>
  <si>
    <t>Desarrollar y divulgar dos herramientas informáticas para el análisis de datos</t>
  </si>
  <si>
    <t>Número de herramientas de análisis disponibles en la página web del INS/ Número de herramientas de análisis programadas en la página web del INS</t>
  </si>
  <si>
    <t>Disponer los resultados de los anàlisis para la consulta abierta</t>
  </si>
  <si>
    <t xml:space="preserve"> Disponer herramientas informàticas para la consulta de resultados</t>
  </si>
  <si>
    <t>Tarea Realizadas  / Tareas programas</t>
  </si>
  <si>
    <t>Realizar el 100% de las tareas que contribuyan con la calidad y la mejora continua el proceso del Observatorio Nacional de Salud .</t>
  </si>
  <si>
    <t>Mejoramiento continuo proceso Observatorio Nacional de Salud</t>
  </si>
  <si>
    <t>Actualizar y Monitorear los  riesgos de gestión y corrupción  del  proceso 2018 20%</t>
  </si>
  <si>
    <t>Mantener actualizados  los documentos del sistema  integrado de  gestión del proceso  (procedimientos, formatos, instructivos, etc) 20%</t>
  </si>
  <si>
    <t>Realizar el    informe de gestión por proceso, como insumo para para la Revisión por la Dirección. 20%</t>
  </si>
  <si>
    <t>Realizar, actualizar y monitorear  los indicadores del proceso de acuerdo a los tiempos establecidos por la OAP y DNP para proyectos de inversión. 20%</t>
  </si>
  <si>
    <t>Atender y suministrar la información pertinentes para auditorías internas y externas. 20%</t>
  </si>
  <si>
    <t xml:space="preserve">Red ONS en funcionamiento </t>
  </si>
  <si>
    <t>Número de actividades realizadas del cronograma de conformacion de redes de conocimiento cientifico/ Numero de actividades programadas  del cronograma de actividades de conformación de redes de conocimiento científico</t>
  </si>
  <si>
    <t>Redes de conocimiento articuladas</t>
  </si>
  <si>
    <t>Articular  la comunidad cientifica, academica,  tomadores de decisiones, público en general y generadores de opinión a través de mesas de trabajo, grupos focales, talleres, foros, simposios, entrevistas.</t>
  </si>
  <si>
    <t>Participar en encuentros academía, Estado, observatorios para la articulación entre las fuentes de información.</t>
  </si>
  <si>
    <t>Combinar al menos dos fuentes de información en los análisis realizados</t>
  </si>
  <si>
    <t xml:space="preserve"> Número de capitulos del informe anual realizados donde se combina dos fuentes de informacion / Número de capitulos del informe anual programados donde se combina dos  fuentes de informacion  </t>
  </si>
  <si>
    <t>Identificar los problemas de salud prioritarios en el país y por subpoblación y con enfoque de determinantes sociales de la salud</t>
  </si>
  <si>
    <t>Generar recomendaciones, basado en criterios de efectividad, eficiencia, costo-efectividad, impacto presupuestal, viabilidad financiera</t>
  </si>
  <si>
    <t>Documento Plan de Comunicación Estratégica del ONS  implementado</t>
  </si>
  <si>
    <t>Número de actividades realizadas del plan de actividades de divulgación del conocimiento científico/Número  de actividades programadas del plan de divulgación del conocimiento científico</t>
  </si>
  <si>
    <t>ONS pocisionado como institución de referencia en la gestión de conocimiento</t>
  </si>
  <si>
    <t xml:space="preserve">Identificar los canales de comunicación adecuados para los diferentes grupos objetivo determinados por el ONS que permitan la aplicación del conocimiento producido y la generación de conocimiento adicional. </t>
  </si>
  <si>
    <t>Definir las necesidades de transferencia y apropiación social del conocimiento en salud pública. (Segmentación de público objetivo)</t>
  </si>
  <si>
    <t>Generar mensajes en diferentes formatos acorde a los públicos identificados, a partior de los análisis producidos en el grupo de análisis</t>
  </si>
  <si>
    <t>Metodología de evaluación, monitoreo y control de las actividades para la transferencia y apropiación del conocimiento implementada.</t>
  </si>
  <si>
    <t xml:space="preserve">Evaluar el 100% de las actividades de transferencia y apropiación del conocimiento. </t>
  </si>
  <si>
    <t>Actividades de divulgación del conocimiento científico evaluadas/Número de actividades de divulgación del conocimiento científico realizadas</t>
  </si>
  <si>
    <t>Discusión y transferencia del conocimiento generado en el ONS</t>
  </si>
  <si>
    <t xml:space="preserve">Generar de espacios de discusión de los resultados obtenidos por el ONS. </t>
  </si>
  <si>
    <t>Compilar las evaluaciones de los eventos del ONS, para retroalimentar las futuras actividades</t>
  </si>
  <si>
    <t>Disposición de herramientas para el monitoreo en la pàgina web del ONS</t>
  </si>
  <si>
    <t xml:space="preserve">Realizar al menos dos eventos  de discusión de los resultados obtenidos por el ONS. </t>
  </si>
  <si>
    <t>Eventos ralizados para la discusión de resultados / Número  eventos programados para discusión de resultados</t>
  </si>
  <si>
    <t xml:space="preserve">Generar espacios de discusión de los resultados obtenidos por el ONS. </t>
  </si>
  <si>
    <t>Recolectar las conclusiones obtenidas dentro de las discusiones generadas con los diferentes actores convocados.</t>
  </si>
  <si>
    <t xml:space="preserve">Número de documentos con recomendaciones de política pública  realizados  / Número dede documentos con recomendaciones de política pública programados. </t>
  </si>
  <si>
    <t>Identificar temas con necesidad de recomendaciones de política pública</t>
  </si>
  <si>
    <t>Compilar recomendacionesde intervvención en salud pública en Policy brief</t>
  </si>
  <si>
    <t xml:space="preserve">
Cumplir 100% con actividades de coordinación operativa del CRT   a cargo del INS.
</t>
  </si>
  <si>
    <t>CRONOGRAMA
%</t>
  </si>
  <si>
    <r>
      <t xml:space="preserve">Realizar el 100% de la actividades previstas </t>
    </r>
    <r>
      <rPr>
        <b/>
        <sz val="9"/>
        <color indexed="8"/>
        <rFont val="Arial Narrow"/>
        <family val="2"/>
      </rPr>
      <t>en el cronograma de redes del conocimiento</t>
    </r>
    <r>
      <rPr>
        <sz val="9"/>
        <color indexed="8"/>
        <rFont val="Arial Narrow"/>
        <family val="2"/>
      </rPr>
      <t xml:space="preserve"> para lograr la Articulación de los actores de conocimiento cientifico en redes de conocimiento en salud, en cada temas priorizados</t>
    </r>
  </si>
  <si>
    <r>
      <t xml:space="preserve">Realizar el 100% de actividades del Plan de Comunicación del ONS, </t>
    </r>
    <r>
      <rPr>
        <b/>
        <sz val="9"/>
        <color indexed="8"/>
        <rFont val="Arial Narrow"/>
        <family val="2"/>
      </rPr>
      <t>previstas en el cronograma de comunicaciones</t>
    </r>
  </si>
  <si>
    <t>Generar dos documentos de recomendaciones de política pública</t>
  </si>
  <si>
    <t>Proyectos de Investigacion de la agenda de salud pública</t>
  </si>
  <si>
    <t xml:space="preserve">Ejecutar 28 programas, planes y proyectos de investigación e innovación en salud pública. </t>
  </si>
  <si>
    <t>Porcentaje de avance de las actividades según cronograma de los proyectos</t>
  </si>
  <si>
    <t>Lograr los objetivos y resultados esperados según los cronogramas establecidos en 28 proyectos/programas de investigación aprobados</t>
  </si>
  <si>
    <t>Ejecucion de 3 proyectos de investigacion</t>
  </si>
  <si>
    <t>Servicios profesionales</t>
  </si>
  <si>
    <t>Capacitación o eventos</t>
  </si>
  <si>
    <t>Ejecucion de 1 proyectos de investigacion</t>
  </si>
  <si>
    <t>Ejecucion de 6 proyectos de investigacion</t>
  </si>
  <si>
    <t>Tiquetes y viáticos</t>
  </si>
  <si>
    <t>Mantenimiento y gastos de apoyo</t>
  </si>
  <si>
    <t>Ejecucion de 2 proyectos de investigacion</t>
  </si>
  <si>
    <t>Ejecucion de 4 proyectos de investigacion</t>
  </si>
  <si>
    <t xml:space="preserve">Formular y radicar 20 programas, planes o proyectos de investigación e innovación en salud pública. </t>
  </si>
  <si>
    <t>Número de programas, proyectos o planes radicados/ Número de programas, proyectos o planes programados</t>
  </si>
  <si>
    <t>Proyectos de investigación formulados y sometidos</t>
  </si>
  <si>
    <t xml:space="preserve">Formular 2 proyectos de investigación y presentarlos para avales institucionales </t>
  </si>
  <si>
    <t xml:space="preserve">Formular 1 un proyecto de investigación y presentarlos para avales institucionales </t>
  </si>
  <si>
    <t xml:space="preserve">Formular 2  proyectos de investigación y presentarlos para avales institucionales </t>
  </si>
  <si>
    <t xml:space="preserve">Formular 1  proyecto de investigación y presentarlos para avales institucionales </t>
  </si>
  <si>
    <t xml:space="preserve">Formular 4 proyectos de investigación y presentarlos para avales institucionales </t>
  </si>
  <si>
    <t xml:space="preserve">Formular 3 proyectos de investigación y presentarlos para avales institucionales </t>
  </si>
  <si>
    <t xml:space="preserve">Generar la propuesta para el desarrollo de la estación del INS en Armero-Guayabal, en conjunto con los posibles socios fundadores (Universidad del Tolima, Gobernación del Tolima). </t>
  </si>
  <si>
    <t xml:space="preserve">Formular 2 proyectos de innovación para avales institucionales </t>
  </si>
  <si>
    <t>Número de tareas realizadas / Número de tareas generadas del proyecto de inversión</t>
  </si>
  <si>
    <t>Gestión administrativa realizada como soporte al proceso misional</t>
  </si>
  <si>
    <t>Realizar informes de gestión y financieros para soportar proyectos, programas y actividades de investigación.</t>
  </si>
  <si>
    <t>Realización de actividades logísticas que permitan el cumplimiento de las metas propuestas por el área</t>
  </si>
  <si>
    <t>Realizar el 100% de las tareas que contribuyan con la calidad y la mejora continua el proceso de investigación en salud pública</t>
  </si>
  <si>
    <t>Tarea Realizadas  / Tareas programadas</t>
  </si>
  <si>
    <t>Mejoramiento contínuo del procesos de investigación en salud pública</t>
  </si>
  <si>
    <t xml:space="preserve">Actualizar y monitorear los  riesgos de gestión y corrupción  del  proceso  2018 </t>
  </si>
  <si>
    <t>Evaluar y aprobar programas, planes y proyectos de investigacion e innovacion en salud pública mediante la realización de 20 comités institucionales</t>
  </si>
  <si>
    <t>Numero de sesiones del CEMIN realizadas / Numero de sesiones del CEMIN programadas
Porcentaje de avance de las actividades según cronograma proyectado</t>
  </si>
  <si>
    <t>Proyectos de investigacion revisados</t>
  </si>
  <si>
    <t>Realizar las sesiones del CEMIN programadas desde la Secretaría Ejecutiva</t>
  </si>
  <si>
    <t>Realizar monitoreo de proyectos de investigación en curso</t>
  </si>
  <si>
    <t xml:space="preserve">Implementar nuevo POE de Generación de conocimiento al trámite de evaluación y seguimiento de proyectos. </t>
  </si>
  <si>
    <t>Investigadores formados</t>
  </si>
  <si>
    <t>Participar en la formacion de 24 investigadores entre jovenes investigadores, estudiantes de pregrado, posgrado en investigacion e innovación en salud pùblica.</t>
  </si>
  <si>
    <t>Número de estudiantes en formacion/
Número de estudiantes programados para formar</t>
  </si>
  <si>
    <t>Investigadores en proceso de formacion</t>
  </si>
  <si>
    <t xml:space="preserve">Formacion de dos estudiantes de posgrado </t>
  </si>
  <si>
    <t xml:space="preserve">Formacion de un estudiante de post-doctorado </t>
  </si>
  <si>
    <t>Formaciòn academica de un estudiante de pregrado</t>
  </si>
  <si>
    <t>Formaciòn academica de un estudiante de doctorado</t>
  </si>
  <si>
    <t>Formaciòn academica de un estudiante de maestría</t>
  </si>
  <si>
    <t>Formacion de dos estudiantes de pregrado</t>
  </si>
  <si>
    <t>Formación académica de un estudiante de doctorado</t>
  </si>
  <si>
    <t>Formación de tres estudiantes de postgrado</t>
  </si>
  <si>
    <t>Formación de cuatro estudiantes de pregado</t>
  </si>
  <si>
    <t xml:space="preserve">Formación de un joven investigador </t>
  </si>
  <si>
    <t>Formación de cuatro estudiantes de postgrado</t>
  </si>
  <si>
    <t>Formación de un estudiante de doctorado</t>
  </si>
  <si>
    <t xml:space="preserve">Participar u organizar 30 eventos que contribuyan a la formación de investigadores en temáticas relacionadas con investigación e innovación en salud pública </t>
  </si>
  <si>
    <t>Eventos académicos realizados o con participación</t>
  </si>
  <si>
    <t>Profundización en temas de Bioestadistica</t>
  </si>
  <si>
    <t>Simposio IV JORNADA DE ETICA EN INVESTIGACCION EN EL INSTITUTO NACIONAL DE SALUD</t>
  </si>
  <si>
    <t>Realización de un 1 taller de innovación en salud pública</t>
  </si>
  <si>
    <t>Realización de seminarios de actualización en los grupos de investigación</t>
  </si>
  <si>
    <t>Participación en entrenamientos y eventos relacionados con innovación, transferencia de tecnología y propiedad intelectual (10)</t>
  </si>
  <si>
    <t>Técnicas de Investigación</t>
  </si>
  <si>
    <t xml:space="preserve">Mantener 4 bancos de material biológico disponibles para la formulación y ejecución de investigaciones científicas en desarrollo. </t>
  </si>
  <si>
    <t>Porcentaje de avance de las tareas</t>
  </si>
  <si>
    <t xml:space="preserve">Viabillidad de producciòn y funcionamineto de los bancos de material biológico  </t>
  </si>
  <si>
    <t>Mantenimiento en laboratorio de cepas experimentales de flebótomos, triatominos y mosquitos.</t>
  </si>
  <si>
    <t>Cultivos  primarios de células cardiacas y fibroblastos, asi como mantenimiento de  las líneas celulares</t>
  </si>
  <si>
    <t xml:space="preserve">Mantener el banco de aislamientos de Microbiologia </t>
  </si>
  <si>
    <t>Mantenimiento de bancos de material biológico</t>
  </si>
  <si>
    <t>Realizar 10 actividades técnicas de apoyo a procesos misionales   (con Vigilancia y Redes) que permitan orientar estrategias para el estudio de eventos de interés en salud pública.</t>
  </si>
  <si>
    <t>Actividades técnicas en ejecución</t>
  </si>
  <si>
    <t>Apoyo a la vigilancia y diagnóstico de micosis sistémicas y oportunistas y atención a brotes producidos por hongos</t>
  </si>
  <si>
    <t>Aplicación de metodologías de microscopía electrónica para investigación o diagnóstico en epidermolisis ampollosa y otras patologías de interés en Salud Pública según se requiera.</t>
  </si>
  <si>
    <t>Identificación y caracterización de los determinantes de resistencia de aislamientos obtenidos en los grupos funcionales de EDA/ETA e IAAS</t>
  </si>
  <si>
    <t>Programa de vigilancia molecular por PFGE de Salmonella Typhimurium y Typhi y de los serotipos relacionados con procesos extraintestinales y Shigella sonnei y Vibrio cholerae</t>
  </si>
  <si>
    <t>Desarrollo de actividades de investigacion conjuntas</t>
  </si>
  <si>
    <t xml:space="preserve">Caracaterización molecular de  de Streptococcus pneumoniae, Neisseria meningitidis y Haemophilus influenzae </t>
  </si>
  <si>
    <t>Asistencia a brigadas de seguimiento a bebes VEZ con acompañamiento del INS</t>
  </si>
  <si>
    <t xml:space="preserve">Estudio piloto de antivirales naturales a partir de extractos vegetales en la infección por virus dengue (DENV) en cultivos celulares. </t>
  </si>
  <si>
    <t>Comparación del perfil de sensibilidad antifúngica de aislamientos de la levadura emergente multiresistente Candida auris recuperados de fungemias, candidiasis y procesos de colonización en Colombia</t>
  </si>
  <si>
    <t>Participar en la actividad de investigación denominada: 
"Determining discriminating concentrations in bottle assays for insecticide compounds that are unstable on filter papers, and for some selected compounds suitable for filter paper impregnation".</t>
  </si>
  <si>
    <t>Estandarizar 2 nuevas metodologías de investigación e innovación en salud pública</t>
  </si>
  <si>
    <t>Técnicas estandarizadas</t>
  </si>
  <si>
    <t>Estandarización de una técnica de diagnóstico de Ehrlichia spp (Proyecto Fortalecimiento Colciencias)</t>
  </si>
  <si>
    <t>Estandarización de ensayos para genotipificación de lepra (Proyecto Fortalecimiento Colciencias)</t>
  </si>
  <si>
    <t>Presentación de resultados de investigaciones</t>
  </si>
  <si>
    <t xml:space="preserve">Socializar en 40 eventos resultados de investigaciones </t>
  </si>
  <si>
    <t>Número de eventos asistidos con divulgación de resultados/ número de eventos programadas</t>
  </si>
  <si>
    <t xml:space="preserve">
Participación en eventos de divulgación sobre resultados de la investigación desarrollada.</t>
  </si>
  <si>
    <t>Participación en un evento cientifico nacional o internacional</t>
  </si>
  <si>
    <t>Divulgación de resultados de estudios realizados en eventos nacionales</t>
  </si>
  <si>
    <t>Asistencia  a dos eventos científicos para divulgación de conocimiento</t>
  </si>
  <si>
    <t>Participación en un evento para la divulgación de los resultados de la ejecución del mini grant Tephinet "Evaluación entomológica del rociamiento intradomiciliar con insecticidas de acción residual, como adulticida  en el control de Aedes aegypti (Estudio piloto)".</t>
  </si>
  <si>
    <t>Participación en 34 eventos nacionales e internacionales para divulgación de resultados</t>
  </si>
  <si>
    <t>Organización de un espacio de divulgación de conocimiento e innovación en SST, mediante la realizacion de un evento cientifico</t>
  </si>
  <si>
    <t>Participar en 6 comités interinstitucionales</t>
  </si>
  <si>
    <t>Porcentaje de avance en las tareas</t>
  </si>
  <si>
    <t xml:space="preserve">
Participación en comités insterinstitucionales realizada.</t>
  </si>
  <si>
    <t>Participar en las reuniones del Comité Nacional de Prevencion y Control de TB y lepra</t>
  </si>
  <si>
    <t>Participar en la mesa liderada por el MSPS para la formulación de lineamientos para la eliminación de la Teniasis/Cisticercosis</t>
  </si>
  <si>
    <t>Participar en las reuniones convocadas de la mesa de mercurio</t>
  </si>
  <si>
    <t>Participar en las reuniones convocadas de la mesa de mineria</t>
  </si>
  <si>
    <t>Participación permamente en el Comité Nacional de SST</t>
  </si>
  <si>
    <t>Participación en comités de trabajo (Academia Colombiana de Ciencias Exactas, Físicas y Naturales)</t>
  </si>
  <si>
    <t>Investigaciones  cientifico tecnicas  publicadas -</t>
  </si>
  <si>
    <t>Realizar el proceso para la publicación de 4 números y 2 suplementos de la Revista Biomédica.</t>
  </si>
  <si>
    <t>Número de revistas publicadas / número de revistas programadas
Porcentaje de avance en las tareas programadas</t>
  </si>
  <si>
    <t>Publicar 6 números de la revista Biomédica</t>
  </si>
  <si>
    <t>Realizar el proceso editorial y publicación de la revista</t>
  </si>
  <si>
    <t xml:space="preserve">Servicios Personales </t>
  </si>
  <si>
    <t>Actualizar los sistemas de edición en línea de la Revista Biomédica.</t>
  </si>
  <si>
    <t>Someter y/o publicar 60 productos de generación de Conocimiento (Producción Intelectual en Artículos, Capítulos de Libro, Libros, Informes técnicos con ISBN, ISSN, entre otros)</t>
  </si>
  <si>
    <t>Número de productos de generación de conocimiento sometidos o publicados/ Número de productos de generación de conocimiento programados</t>
  </si>
  <si>
    <t>Productos de generación de nuevo conocimiento difundido</t>
  </si>
  <si>
    <t>Escritura y sometimiento de al menos 2 artículos científicos al comité editorial de revistas científicas indexadas</t>
  </si>
  <si>
    <t>Impresos y publicaciones</t>
  </si>
  <si>
    <t>Escritura y sometimiento de al menos 1 artículo científico al comité editorial de revistas científicas indexadas</t>
  </si>
  <si>
    <t>Escritura y sometimiento de 1 artículo científico al comité editorial de revistas científicas indexadas</t>
  </si>
  <si>
    <t>Escritura y sometimiento de al menos 4 artículos científicos al comité editorial de revistas científicas indexadas</t>
  </si>
  <si>
    <t>Escritura y sometimiento de al menos 3 artículos científicos al comité editorial de revistas científicas indexadas</t>
  </si>
  <si>
    <t>Elaboración del protocolo/ manual de escalas del desarrollo infantil</t>
  </si>
  <si>
    <t xml:space="preserve">Elaborar un documento técnico que describa las necesidades de investigación relacionadas al tema de salud materna y perinatal </t>
  </si>
  <si>
    <t>Elaborar una versión avanzada de la actualización de la guía técnica de malaria por parte del INS.</t>
  </si>
  <si>
    <t>Elaborar una versión avanzada de la política pública de la Red de Malaria por parte del INS</t>
  </si>
  <si>
    <t>Elaboración de 42 productos de generación de conocimiento</t>
  </si>
  <si>
    <t>Elaboración de 1 guía para evaluar el impacto entomológico de intervenciones de control vectorial de arbovirosis</t>
  </si>
  <si>
    <t xml:space="preserve">Proyectos, programas o estudios de investigación en alimentación y nutrición. </t>
  </si>
  <si>
    <t>Desarrollar 4 programas, estudios o proyectos de investigación en los temas priorizados de alimentación, nutrición y seguridad alimentaria y nutricional.</t>
  </si>
  <si>
    <t>Proyectos de investigación en ejecución</t>
  </si>
  <si>
    <t xml:space="preserve">Proyecto 1. Programa para el estudio y prevención de la anemia en Colombia. 
</t>
  </si>
  <si>
    <t>Proyecto 2. Encuesta Nacional de Situación Nutricional y Alimentaria Colombia.</t>
  </si>
  <si>
    <t>Proyecto 3.Efecto de las prácticas alimentarias de mujeres gestantes de sus hijas e hijos hasta los 24 meses de edad, sobre el estado nutricional, en una población atendida por la Secretaría Distrital de Integración Social de la Alcaldía mayor de Bogotá</t>
  </si>
  <si>
    <t>Proyecto 4.Factores determinantes asociados a síndrome metabólico en población escolarizada de algunos municipios del Departamento de Cundinamarca</t>
  </si>
  <si>
    <t>Realizar el proceso de estandarización de una nueva metodología de medición en seguridad alimentaria y nutricional</t>
  </si>
  <si>
    <t>Metodologia diseñada/ Metodologia programada</t>
  </si>
  <si>
    <t>Un documento de procedimiento operativo estandar incluido en el Sistema de Gestón del INS</t>
  </si>
  <si>
    <t>Revision bibliografica de metodologia</t>
  </si>
  <si>
    <t>Elaborar el POE de la estandarización</t>
  </si>
  <si>
    <t>Elaborar y someter a los comités institucionales dos propuestas de investigación en temas de alimentación y nutrición</t>
  </si>
  <si>
    <t>Propuesta sometidas/propuesta programadas</t>
  </si>
  <si>
    <t>Propuestas de investigacion sometidas</t>
  </si>
  <si>
    <t>Formular dos propuestas de investigacion en temas de alimentacion y nutrición</t>
  </si>
  <si>
    <t>Radicar ante CEMIN las propuestas formuladas y buscar fuentes de financiación</t>
  </si>
  <si>
    <t>Resultados de  estudios en nutrición y seguridad alimentaria</t>
  </si>
  <si>
    <t xml:space="preserve">Someter o publicar 3 productos de nuevo conocimiento en temas relacionados con alimentación, nutrición y seguridad alimentaria  </t>
  </si>
  <si>
    <t>Productos sometidos o publicados/ productos programados para someter o publicar</t>
  </si>
  <si>
    <t>Productos de generación de conocimiento difundido</t>
  </si>
  <si>
    <t>Formular tres productos de nuevo conocimiento</t>
  </si>
  <si>
    <t>Someter tres productos de nuevo conocimiento con el fin de que sean publicados</t>
  </si>
  <si>
    <t>Difundir resultados de proyectos de investigación en temas relacionados con alimentación, nutrición en 3 eventos científicos.</t>
  </si>
  <si>
    <t>Número de eventos en que se realizó difusión de resultados/ Número de eventos programados para difundir resultados</t>
  </si>
  <si>
    <t>Productos de apropiación de nuevo conocimiento difundido</t>
  </si>
  <si>
    <t>Preparar presentaciones de resultados para tres eventos científicos</t>
  </si>
  <si>
    <t>Participar en la difusión de resultados para tres eventos científicos</t>
  </si>
  <si>
    <t xml:space="preserve">Liderar el desarrollo del sistema de gestión de conocimiento en salud pública, con el fin  de generar evidencia científica  que sirva como apoyo  para la toma de decisiones, la formulación y evaluación de políticas públicas. </t>
  </si>
  <si>
    <t>Fortalecimiento del laboratorio de referencia en micronutrientes y macronutrientes en el INS</t>
  </si>
  <si>
    <t>Realizar el 100% de las tareas que contribuyan con la calidad y la mejora continua del Grupo de Nutrición</t>
  </si>
  <si>
    <t>Tarea Realizadas  / Tareas programadas</t>
  </si>
  <si>
    <t>Documentacion del grupo de Nutrición revisada y actualizada</t>
  </si>
  <si>
    <t>Mantener actualizados  los documentos del sistema  integrado de  gestión del proceso  (procedimientos, formatos, instructivos, etc)</t>
  </si>
  <si>
    <t>Modelo de desarrollo de innovacion y Bioprospeccion  institucional</t>
  </si>
  <si>
    <t>Gestionar, mantener y participar en 6 redes nacionales e internacionales de Innovación e Investigación en temas de interés en Salud Pública.</t>
  </si>
  <si>
    <t>Porcentaje de avance de las tareas formuladas</t>
  </si>
  <si>
    <t>Redes activas de las que el INS hace parte</t>
  </si>
  <si>
    <t>Participación en la estructuración y puesta en marcha de la Red Nacional de Investigación en TB (Dos encuentros en marzo y noviembre. Un foro en agosto)</t>
  </si>
  <si>
    <t>Participación en la Red Pulsnet LA y Caribe y SIREVAII</t>
  </si>
  <si>
    <t>Participación de la red Latinoamericana de Criptococosis</t>
  </si>
  <si>
    <t>Fortalecimiento de la Red de Investigación, Conocimiento e Innovación en Malaria (Un evento en abril y dos en foros en junio y octubre)</t>
  </si>
  <si>
    <t>Inscripcion a eventos</t>
  </si>
  <si>
    <t>Fortalecimiento de la Red de Investigación, Conocimiento e Innovación en Chagas</t>
  </si>
  <si>
    <t>Participación en la red de gestión en conocimiento de SST</t>
  </si>
  <si>
    <t>P2. Liderar el desarrollo del sistema de gestión de conocimiento en salud pública, con el fin  de generar evidencia científica  que sirva como apoyo  para la toma de decisiones, la formulación y evaluación de políticas públicas.</t>
  </si>
  <si>
    <t>Realizar el 100% de las actividades de innovación, desarrollo tecnológico y transferencia tecnológica en salud pública programadas</t>
  </si>
  <si>
    <t>Proceso de innovación implementado a nivel institucional</t>
  </si>
  <si>
    <t>Vigilancia tecnologica Typhi-Kit</t>
  </si>
  <si>
    <t>Elaboración de dos documentos técnicos sobre: 1 procesos de innovación en salud pública y 2: Documento propuesta de plan de incentivos en el INS</t>
  </si>
  <si>
    <t>Validación de dos documentos técnicos al interior del INS, así: Manual de gestión de propiedad intelectual con enfoque de transferencia tecnológica y manual de vigilancia tecnológica e inteligencia competitiva</t>
  </si>
  <si>
    <t>Acompañamiento técnico en la gestión  de la innovación a grupos del INS</t>
  </si>
  <si>
    <t>Desarrollo tecnológico  GiaTech - INS</t>
  </si>
  <si>
    <t xml:space="preserve">Fortalecimiento de las capacidades técnicas y administrativas en investigación mediante el desarrollo de 3 tareas. </t>
  </si>
  <si>
    <t>Porcentaje de avance de la tarea</t>
  </si>
  <si>
    <t xml:space="preserve">Mejoramiento de las capacidades tècnicas para la elaboraciòn y gestiòn de propuestas de investigaciòn </t>
  </si>
  <si>
    <t>Apoyar la ejecución y seguimiento de dos proyectos de investigación</t>
  </si>
  <si>
    <t>Apoyar a nivel cientìfico-técnico a la DISP, en la realizaciòn de conceptos y evaluaciones. Asistencia a reuniones y Comitès.</t>
  </si>
  <si>
    <t>Establecimiento de alianzas estratègicas para la gestiòn y bùsqueda de recursos de proyectos de investigacion e innovaciòn.</t>
  </si>
  <si>
    <r>
      <t>Número de eventos realizados y/o participados</t>
    </r>
    <r>
      <rPr>
        <b/>
        <sz val="9"/>
        <rFont val="Arial Narrow"/>
        <family val="2"/>
      </rPr>
      <t>/</t>
    </r>
    <r>
      <rPr>
        <sz val="9"/>
        <rFont val="Arial Narrow"/>
        <family val="2"/>
      </rPr>
      <t xml:space="preserve">
Número de eventos programados a realizar y/o participar</t>
    </r>
  </si>
  <si>
    <r>
      <t xml:space="preserve">Busqueda de </t>
    </r>
    <r>
      <rPr>
        <i/>
        <sz val="9"/>
        <rFont val="Arial Narrow"/>
        <family val="2"/>
      </rPr>
      <t>M. bovis</t>
    </r>
    <r>
      <rPr>
        <sz val="9"/>
        <rFont val="Arial Narrow"/>
        <family val="2"/>
      </rPr>
      <t xml:space="preserve"> en aislamientos clínicos recuperados por la vigilancia epidemiológica para TB en el INS</t>
    </r>
  </si>
  <si>
    <r>
      <t>Realizar y presentar 1</t>
    </r>
    <r>
      <rPr>
        <b/>
        <sz val="9"/>
        <color indexed="8"/>
        <rFont val="Arial Narrow"/>
        <family val="2"/>
      </rPr>
      <t xml:space="preserve"> reporte </t>
    </r>
    <r>
      <rPr>
        <sz val="9"/>
        <color indexed="8"/>
        <rFont val="Arial Narrow"/>
        <family val="2"/>
      </rPr>
      <t xml:space="preserve">a las Comisiones Séptimas Conjuntas de Senado y Cámara, antes de finalizar cada legislatura sobre las evaluaciones periódicas que se realizaren  </t>
    </r>
  </si>
  <si>
    <t xml:space="preserve">Tareas realizadas/tareas programadas </t>
  </si>
  <si>
    <t>JEFE OFICINA ASESORA DE PLANEACIÓN (E )</t>
  </si>
  <si>
    <t>APROBÓ:  MARTHA LUCIA OSPINA MARTINEZ</t>
  </si>
  <si>
    <t xml:space="preserve">DIRECTORA GENERAL </t>
  </si>
  <si>
    <t xml:space="preserve">TOTAL  PRESUPUESTO DE ACTIVIDADES </t>
  </si>
  <si>
    <t>REVISÓ: LUIS ANTONIO AYALA  RAMIREZ</t>
  </si>
  <si>
    <t xml:space="preserve">OFICINA DE TECNOLOGIAS DE INFORMACIÓN Y COMUNICACIONES </t>
  </si>
  <si>
    <t>DIRECCIÓN DE VIGILANCIA Y ANÁLISIS DEL RIESGO EN SALUD PÚBLICA</t>
  </si>
  <si>
    <t xml:space="preserve">DIRECCIÓN DE VIGILANCIA Y ANÁLISIS DEL RIESGO EN SALUD PÚBLICA </t>
  </si>
  <si>
    <t xml:space="preserve">DIRECCIÓN DE VIGILANCIA Y ANALISIS DEL RIESGO EN SALUD PUBLICA </t>
  </si>
  <si>
    <t xml:space="preserve">DIRECCIÓN DE VIGILANCIA Y ANALISIS DEL RIESGO EN SALUD PÚBLICA </t>
  </si>
  <si>
    <t>DIRECCIÓN DE REDES EN SALUD PÚBLICA</t>
  </si>
  <si>
    <t xml:space="preserve">DIRECCIÓN DE REDES EN SALUD PÚBLICA </t>
  </si>
  <si>
    <t>DIRECCIóN DE REDES EN SALUD PÚBLICA</t>
  </si>
  <si>
    <t xml:space="preserve">DIRECCIÓN DE PRODUCCIÓN </t>
  </si>
  <si>
    <t>DIRECCIÓN OBSERVATORIO NACIONAL DE SALUD-ONS</t>
  </si>
  <si>
    <t xml:space="preserve">DIRECCIÓN DE INVESTIGACIÓN CIENTÍFICA </t>
  </si>
</sst>
</file>

<file path=xl/styles.xml><?xml version="1.0" encoding="utf-8"?>
<styleSheet xmlns="http://schemas.openxmlformats.org/spreadsheetml/2006/main">
  <numFmts count="3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_ ;_ * \-#,##0_ ;_ * &quot;-&quot;??_ ;_ @_ "/>
    <numFmt numFmtId="173" formatCode="[$-C0A]dddd\,\ dd&quot; de &quot;mmmm&quot; de &quot;yyyy"/>
    <numFmt numFmtId="174" formatCode="yyyy\-mm\-dd;@"/>
    <numFmt numFmtId="175" formatCode="&quot;$&quot;#,##0;\-&quot;$&quot;#,##0"/>
    <numFmt numFmtId="176" formatCode="&quot;$&quot;#,##0;[Red]\-&quot;$&quot;#,##0"/>
    <numFmt numFmtId="177" formatCode="&quot;$&quot;#,##0.00;[Red]\-&quot;$&quot;#,##0.00"/>
    <numFmt numFmtId="178" formatCode="0.0%"/>
    <numFmt numFmtId="179" formatCode="[$$-240A]\ #,##0.00"/>
    <numFmt numFmtId="180" formatCode="&quot;$&quot;#,##0"/>
    <numFmt numFmtId="181" formatCode="0;[Red]0"/>
    <numFmt numFmtId="182" formatCode="_(&quot;$&quot;\ * #,##0_);_(&quot;$&quot;\ * \(#,##0\);_(&quot;$&quot;\ * &quot;-&quot;??_);_(@_)"/>
    <numFmt numFmtId="183" formatCode="_ &quot;$&quot;\ * #,##0.00_ ;_ &quot;$&quot;\ * \-#,##0.00_ ;_ &quot;$&quot;\ * &quot;-&quot;??_ ;_ @_ "/>
    <numFmt numFmtId="184" formatCode="&quot;$&quot;\ #,##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quot;$&quot;\ #,##0;[Red]\-&quot;$&quot;\ #,##0"/>
    <numFmt numFmtId="190" formatCode="_-[$$-240A]\ * #,##0.00_ ;_-[$$-240A]\ * \-#,##0.00\ ;_-[$$-240A]\ * &quot;-&quot;??_ ;_-@_ "/>
  </numFmts>
  <fonts count="87">
    <font>
      <sz val="10"/>
      <name val="Arial"/>
      <family val="0"/>
    </font>
    <font>
      <sz val="11"/>
      <color indexed="8"/>
      <name val="Calibri"/>
      <family val="2"/>
    </font>
    <font>
      <sz val="10"/>
      <name val="Arial Narrow"/>
      <family val="2"/>
    </font>
    <font>
      <b/>
      <sz val="10"/>
      <name val="Arial Narrow"/>
      <family val="2"/>
    </font>
    <font>
      <b/>
      <sz val="9"/>
      <name val="Arial Narrow"/>
      <family val="2"/>
    </font>
    <font>
      <sz val="9"/>
      <name val="Arial Narrow"/>
      <family val="2"/>
    </font>
    <font>
      <b/>
      <sz val="8"/>
      <name val="Tahoma"/>
      <family val="2"/>
    </font>
    <font>
      <sz val="8"/>
      <name val="Tahoma"/>
      <family val="2"/>
    </font>
    <font>
      <sz val="7"/>
      <name val="Arial"/>
      <family val="2"/>
    </font>
    <font>
      <b/>
      <sz val="7"/>
      <name val="Arial"/>
      <family val="2"/>
    </font>
    <font>
      <b/>
      <sz val="9"/>
      <name val="Tahoma"/>
      <family val="2"/>
    </font>
    <font>
      <sz val="9"/>
      <name val="Tahoma"/>
      <family val="2"/>
    </font>
    <font>
      <b/>
      <sz val="16"/>
      <name val="Arial"/>
      <family val="2"/>
    </font>
    <font>
      <sz val="9"/>
      <color indexed="10"/>
      <name val="Arial Narrow"/>
      <family val="2"/>
    </font>
    <font>
      <sz val="9"/>
      <color indexed="8"/>
      <name val="Arial Narrow"/>
      <family val="2"/>
    </font>
    <font>
      <b/>
      <sz val="9"/>
      <color indexed="8"/>
      <name val="Arial Narrow"/>
      <family val="2"/>
    </font>
    <font>
      <i/>
      <sz val="9"/>
      <name val="Arial Narrow"/>
      <family val="2"/>
    </font>
    <font>
      <b/>
      <sz val="14"/>
      <name val="Arial Narrow"/>
      <family val="2"/>
    </font>
    <font>
      <b/>
      <sz val="12"/>
      <name val="Arial Narrow"/>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i/>
      <sz val="11"/>
      <color indexed="9"/>
      <name val="Arial Narrow"/>
      <family val="2"/>
    </font>
    <font>
      <b/>
      <sz val="16"/>
      <color indexed="9"/>
      <name val="Arial"/>
      <family val="2"/>
    </font>
    <font>
      <sz val="10"/>
      <color indexed="9"/>
      <name val="Arial"/>
      <family val="2"/>
    </font>
    <font>
      <sz val="16"/>
      <color indexed="9"/>
      <name val="Arial"/>
      <family val="2"/>
    </font>
    <font>
      <b/>
      <i/>
      <sz val="10"/>
      <color indexed="9"/>
      <name val="Arial Narrow"/>
      <family val="2"/>
    </font>
    <font>
      <b/>
      <i/>
      <sz val="26"/>
      <color indexed="10"/>
      <name val="Arial Narrow"/>
      <family val="2"/>
    </font>
    <font>
      <b/>
      <i/>
      <sz val="26"/>
      <color indexed="10"/>
      <name val="Arial"/>
      <family val="2"/>
    </font>
    <font>
      <i/>
      <sz val="10"/>
      <color indexed="9"/>
      <name val="Arial"/>
      <family val="2"/>
    </font>
    <font>
      <i/>
      <sz val="11"/>
      <color indexed="9"/>
      <name val="Arial Narrow"/>
      <family val="2"/>
    </font>
    <font>
      <i/>
      <sz val="10"/>
      <color indexed="9"/>
      <name val="Arial Narrow"/>
      <family val="2"/>
    </font>
    <font>
      <sz val="10"/>
      <color indexed="8"/>
      <name val="Arial Narrow"/>
      <family val="2"/>
    </font>
    <font>
      <b/>
      <sz val="10"/>
      <color indexed="8"/>
      <name val="Arial Narrow"/>
      <family val="2"/>
    </font>
    <font>
      <b/>
      <i/>
      <sz val="11"/>
      <color indexed="8"/>
      <name val="Arial Narrow"/>
      <family val="2"/>
    </font>
    <font>
      <i/>
      <sz val="11"/>
      <color indexed="8"/>
      <name val="Arial Narrow"/>
      <family val="2"/>
    </font>
    <font>
      <sz val="18"/>
      <color indexed="9"/>
      <name val="Arial"/>
      <family val="2"/>
    </font>
    <font>
      <sz val="16"/>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i/>
      <sz val="11"/>
      <color theme="0"/>
      <name val="Arial Narrow"/>
      <family val="2"/>
    </font>
    <font>
      <sz val="10"/>
      <color theme="1"/>
      <name val="Arial Narrow"/>
      <family val="2"/>
    </font>
    <font>
      <b/>
      <sz val="10"/>
      <color theme="1"/>
      <name val="Arial Narrow"/>
      <family val="2"/>
    </font>
    <font>
      <sz val="9"/>
      <color theme="1"/>
      <name val="Arial Narrow"/>
      <family val="2"/>
    </font>
    <font>
      <sz val="9"/>
      <color rgb="FFFF0000"/>
      <name val="Arial Narrow"/>
      <family val="2"/>
    </font>
    <font>
      <sz val="16"/>
      <color theme="0"/>
      <name val="Arial Narrow"/>
      <family val="2"/>
    </font>
    <font>
      <sz val="16"/>
      <color theme="0"/>
      <name val="Arial"/>
      <family val="2"/>
    </font>
    <font>
      <b/>
      <sz val="9"/>
      <color theme="1"/>
      <name val="Arial Narrow"/>
      <family val="2"/>
    </font>
    <font>
      <b/>
      <sz val="16"/>
      <color theme="0"/>
      <name val="Arial"/>
      <family val="2"/>
    </font>
    <font>
      <sz val="10"/>
      <color theme="0"/>
      <name val="Arial"/>
      <family val="2"/>
    </font>
    <font>
      <sz val="18"/>
      <color theme="0"/>
      <name val="Arial"/>
      <family val="2"/>
    </font>
    <font>
      <b/>
      <i/>
      <sz val="10"/>
      <color theme="0"/>
      <name val="Arial Narrow"/>
      <family val="2"/>
    </font>
    <font>
      <i/>
      <sz val="10"/>
      <color theme="0"/>
      <name val="Arial Narrow"/>
      <family val="2"/>
    </font>
    <font>
      <i/>
      <sz val="11"/>
      <color theme="0"/>
      <name val="Arial Narrow"/>
      <family val="2"/>
    </font>
    <font>
      <i/>
      <sz val="10"/>
      <color theme="0"/>
      <name val="Arial"/>
      <family val="2"/>
    </font>
    <font>
      <b/>
      <i/>
      <sz val="11"/>
      <color theme="1"/>
      <name val="Arial Narrow"/>
      <family val="2"/>
    </font>
    <font>
      <i/>
      <sz val="11"/>
      <color theme="1"/>
      <name val="Arial Narrow"/>
      <family val="2"/>
    </font>
    <font>
      <b/>
      <i/>
      <sz val="26"/>
      <color rgb="FFC00000"/>
      <name val="Arial Narrow"/>
      <family val="2"/>
    </font>
    <font>
      <b/>
      <i/>
      <sz val="26"/>
      <color rgb="FFC00000"/>
      <name val="Arial"/>
      <family val="2"/>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rgb="FFCCFFCC"/>
        <bgColor indexed="64"/>
      </patternFill>
    </fill>
    <fill>
      <patternFill patternType="solid">
        <fgColor rgb="FFFFCCCC"/>
        <bgColor indexed="64"/>
      </patternFill>
    </fill>
    <fill>
      <patternFill patternType="solid">
        <fgColor theme="0" tint="-0.04997999966144562"/>
        <bgColor indexed="64"/>
      </patternFill>
    </fill>
    <fill>
      <patternFill patternType="solid">
        <fgColor theme="2"/>
        <bgColor indexed="64"/>
      </patternFill>
    </fill>
    <fill>
      <patternFill patternType="solid">
        <fgColor theme="3" tint="0.7999799847602844"/>
        <bgColor indexed="64"/>
      </patternFill>
    </fill>
    <fill>
      <patternFill patternType="solid">
        <fgColor theme="3" tint="-0.4999699890613556"/>
        <bgColor indexed="64"/>
      </patternFill>
    </fill>
    <fill>
      <patternFill patternType="solid">
        <fgColor theme="0" tint="-0.4999699890613556"/>
        <bgColor indexed="64"/>
      </patternFill>
    </fill>
    <fill>
      <patternFill patternType="solid">
        <fgColor theme="8" tint="-0.24997000396251678"/>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7030A0"/>
        <bgColor indexed="64"/>
      </patternFill>
    </fill>
    <fill>
      <patternFill patternType="solid">
        <fgColor theme="5" tint="-0.4999699890613556"/>
        <bgColor indexed="64"/>
      </patternFill>
    </fill>
    <fill>
      <patternFill patternType="solid">
        <fgColor theme="9" tint="-0.4999699890613556"/>
        <bgColor indexed="64"/>
      </patternFill>
    </fill>
    <fill>
      <patternFill patternType="solid">
        <fgColor theme="2" tint="-0.899980008602142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medium"/>
      <right style="thin"/>
      <top/>
      <bottom style="medium"/>
    </border>
    <border>
      <left style="medium"/>
      <right style="thin"/>
      <top/>
      <bottom style="thin"/>
    </border>
    <border>
      <left style="thin">
        <color rgb="FF00B0F0"/>
      </left>
      <right style="thin">
        <color rgb="FF00B0F0"/>
      </right>
      <top style="thin">
        <color rgb="FF00B0F0"/>
      </top>
      <bottom style="thin">
        <color rgb="FF00B0F0"/>
      </bottom>
    </border>
    <border>
      <left style="thin">
        <color rgb="FF00B0F0"/>
      </left>
      <right style="thin">
        <color rgb="FF00B0F0"/>
      </right>
      <top style="thin">
        <color rgb="FF00B0F0"/>
      </top>
      <bottom>
        <color indexed="63"/>
      </bottom>
    </border>
    <border>
      <left>
        <color indexed="63"/>
      </left>
      <right>
        <color indexed="63"/>
      </right>
      <top style="thin">
        <color rgb="FF00B0F0"/>
      </top>
      <bottom>
        <color indexed="63"/>
      </bottom>
    </border>
    <border>
      <left style="thin">
        <color rgb="FF00B0F0"/>
      </left>
      <right style="thin">
        <color rgb="FF00B0F0"/>
      </right>
      <top>
        <color indexed="63"/>
      </top>
      <bottom>
        <color indexed="63"/>
      </bottom>
    </border>
    <border>
      <left style="thin">
        <color rgb="FF00B0F0"/>
      </left>
      <right style="thin">
        <color rgb="FF00B0F0"/>
      </right>
      <top>
        <color indexed="63"/>
      </top>
      <bottom style="thin">
        <color rgb="FF00B0F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235">
    <xf numFmtId="0" fontId="0" fillId="0" borderId="0" xfId="0" applyAlignment="1">
      <alignment/>
    </xf>
    <xf numFmtId="0" fontId="2" fillId="0" borderId="0" xfId="0" applyFont="1" applyFill="1" applyAlignment="1">
      <alignment/>
    </xf>
    <xf numFmtId="0" fontId="2" fillId="0" borderId="0" xfId="0" applyFont="1" applyFill="1" applyAlignment="1">
      <alignment/>
    </xf>
    <xf numFmtId="0" fontId="5" fillId="0" borderId="0" xfId="0" applyFont="1" applyAlignment="1">
      <alignment/>
    </xf>
    <xf numFmtId="0" fontId="5" fillId="0" borderId="0" xfId="0" applyFont="1" applyFill="1" applyAlignment="1">
      <alignment/>
    </xf>
    <xf numFmtId="0" fontId="2" fillId="0" borderId="0" xfId="0" applyFont="1" applyFill="1" applyBorder="1" applyAlignment="1">
      <alignment horizontal="center"/>
    </xf>
    <xf numFmtId="0" fontId="2" fillId="0" borderId="0" xfId="0" applyFont="1" applyFill="1" applyAlignment="1">
      <alignment horizont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0" xfId="0" applyFont="1" applyBorder="1" applyAlignment="1">
      <alignment horizontal="center" vertical="center" wrapText="1"/>
    </xf>
    <xf numFmtId="0" fontId="8" fillId="0" borderId="12" xfId="0" applyFont="1" applyBorder="1" applyAlignment="1">
      <alignment horizontal="left" vertical="center" wrapText="1"/>
    </xf>
    <xf numFmtId="0" fontId="2" fillId="0" borderId="0" xfId="0" applyFont="1" applyFill="1" applyBorder="1" applyAlignment="1">
      <alignment/>
    </xf>
    <xf numFmtId="0" fontId="2" fillId="0" borderId="0" xfId="0" applyFont="1" applyFill="1" applyBorder="1" applyAlignment="1">
      <alignment/>
    </xf>
    <xf numFmtId="0" fontId="2" fillId="12" borderId="0" xfId="0" applyFont="1" applyFill="1" applyBorder="1" applyAlignment="1">
      <alignment/>
    </xf>
    <xf numFmtId="0" fontId="2" fillId="12" borderId="0" xfId="0" applyFont="1" applyFill="1" applyBorder="1" applyAlignment="1">
      <alignment horizontal="center"/>
    </xf>
    <xf numFmtId="0" fontId="0" fillId="12" borderId="0" xfId="0" applyFill="1" applyBorder="1" applyAlignment="1">
      <alignment/>
    </xf>
    <xf numFmtId="0" fontId="2" fillId="12" borderId="0" xfId="0" applyFont="1" applyFill="1" applyBorder="1" applyAlignment="1">
      <alignment/>
    </xf>
    <xf numFmtId="0" fontId="3" fillId="12" borderId="0" xfId="0" applyFont="1" applyFill="1" applyBorder="1" applyAlignment="1">
      <alignment horizontal="center" vertical="center"/>
    </xf>
    <xf numFmtId="0" fontId="2" fillId="12" borderId="0" xfId="0" applyFont="1" applyFill="1" applyBorder="1" applyAlignment="1">
      <alignment horizontal="center" vertical="center"/>
    </xf>
    <xf numFmtId="0" fontId="67" fillId="33" borderId="13" xfId="0" applyFont="1" applyFill="1" applyBorder="1" applyAlignment="1">
      <alignment horizontal="center" vertical="center" wrapText="1"/>
    </xf>
    <xf numFmtId="0" fontId="5" fillId="32" borderId="13" xfId="0" applyFont="1" applyFill="1" applyBorder="1" applyAlignment="1">
      <alignment horizontal="justify" vertical="top" wrapText="1"/>
    </xf>
    <xf numFmtId="0" fontId="5" fillId="5" borderId="13" xfId="0" applyFont="1" applyFill="1" applyBorder="1" applyAlignment="1">
      <alignment horizontal="justify" vertical="top" wrapText="1"/>
    </xf>
    <xf numFmtId="0" fontId="5" fillId="34" borderId="13" xfId="0" applyFont="1" applyFill="1" applyBorder="1" applyAlignment="1">
      <alignment horizontal="justify" vertical="top" wrapText="1"/>
    </xf>
    <xf numFmtId="0" fontId="5" fillId="2" borderId="13" xfId="0" applyFont="1" applyFill="1" applyBorder="1" applyAlignment="1">
      <alignment horizontal="justify" vertical="top" wrapText="1"/>
    </xf>
    <xf numFmtId="0" fontId="5" fillId="35" borderId="13" xfId="0" applyFont="1" applyFill="1" applyBorder="1" applyAlignment="1">
      <alignment horizontal="justify" vertical="top" wrapText="1"/>
    </xf>
    <xf numFmtId="0" fontId="5" fillId="6" borderId="13" xfId="0" applyFont="1" applyFill="1" applyBorder="1" applyAlignment="1">
      <alignment horizontal="justify" vertical="top" wrapText="1"/>
    </xf>
    <xf numFmtId="0" fontId="68" fillId="12" borderId="0" xfId="0" applyFont="1" applyFill="1" applyBorder="1" applyAlignment="1">
      <alignment/>
    </xf>
    <xf numFmtId="0" fontId="69" fillId="12" borderId="0" xfId="0" applyFont="1" applyFill="1" applyBorder="1" applyAlignment="1">
      <alignment horizontal="center" vertical="center"/>
    </xf>
    <xf numFmtId="0" fontId="69" fillId="0" borderId="0" xfId="0" applyFont="1" applyFill="1" applyBorder="1" applyAlignment="1">
      <alignment horizontal="center" vertical="center"/>
    </xf>
    <xf numFmtId="0" fontId="70" fillId="34" borderId="13" xfId="0" applyFont="1" applyFill="1" applyBorder="1" applyAlignment="1">
      <alignment horizontal="justify" vertical="top" wrapText="1"/>
    </xf>
    <xf numFmtId="0" fontId="70" fillId="34" borderId="13" xfId="0" applyFont="1" applyFill="1" applyBorder="1" applyAlignment="1">
      <alignment horizontal="justify" vertical="top"/>
    </xf>
    <xf numFmtId="0" fontId="68" fillId="34" borderId="13" xfId="0" applyFont="1" applyFill="1" applyBorder="1" applyAlignment="1">
      <alignment horizontal="justify" vertical="top"/>
    </xf>
    <xf numFmtId="0" fontId="70" fillId="2" borderId="13" xfId="0" applyFont="1" applyFill="1" applyBorder="1" applyAlignment="1">
      <alignment horizontal="justify" vertical="top"/>
    </xf>
    <xf numFmtId="0" fontId="70" fillId="2" borderId="13" xfId="0" applyFont="1" applyFill="1" applyBorder="1" applyAlignment="1">
      <alignment horizontal="justify" vertical="top" wrapText="1"/>
    </xf>
    <xf numFmtId="0" fontId="70" fillId="35" borderId="13" xfId="0" applyFont="1" applyFill="1" applyBorder="1" applyAlignment="1">
      <alignment horizontal="justify" vertical="top" wrapText="1"/>
    </xf>
    <xf numFmtId="0" fontId="70" fillId="32" borderId="13" xfId="0" applyFont="1" applyFill="1" applyBorder="1" applyAlignment="1">
      <alignment horizontal="justify" vertical="top" wrapText="1"/>
    </xf>
    <xf numFmtId="0" fontId="70" fillId="32" borderId="13" xfId="0" applyFont="1" applyFill="1" applyBorder="1" applyAlignment="1">
      <alignment horizontal="justify" vertical="top"/>
    </xf>
    <xf numFmtId="0" fontId="70" fillId="5" borderId="13" xfId="0" applyFont="1" applyFill="1" applyBorder="1" applyAlignment="1">
      <alignment horizontal="justify" vertical="top" wrapText="1"/>
    </xf>
    <xf numFmtId="0" fontId="70" fillId="5" borderId="13" xfId="0" applyFont="1" applyFill="1" applyBorder="1" applyAlignment="1">
      <alignment horizontal="justify" vertical="top"/>
    </xf>
    <xf numFmtId="0" fontId="70" fillId="6" borderId="13" xfId="0" applyFont="1" applyFill="1" applyBorder="1" applyAlignment="1">
      <alignment horizontal="justify" vertical="top" wrapText="1"/>
    </xf>
    <xf numFmtId="0" fontId="70" fillId="6" borderId="13" xfId="0" applyFont="1" applyFill="1" applyBorder="1" applyAlignment="1">
      <alignment horizontal="justify" vertical="top"/>
    </xf>
    <xf numFmtId="0" fontId="68" fillId="6" borderId="13" xfId="0" applyFont="1" applyFill="1" applyBorder="1" applyAlignment="1">
      <alignment horizontal="justify" vertical="top"/>
    </xf>
    <xf numFmtId="181" fontId="70" fillId="6" borderId="13" xfId="0" applyNumberFormat="1" applyFont="1" applyFill="1" applyBorder="1" applyAlignment="1">
      <alignment horizontal="justify" vertical="top" wrapText="1"/>
    </xf>
    <xf numFmtId="0" fontId="68" fillId="6" borderId="13" xfId="0" applyFont="1" applyFill="1" applyBorder="1" applyAlignment="1">
      <alignment horizontal="justify" vertical="top" wrapText="1"/>
    </xf>
    <xf numFmtId="0" fontId="68" fillId="0" borderId="0" xfId="0" applyFont="1" applyFill="1" applyAlignment="1">
      <alignment/>
    </xf>
    <xf numFmtId="184" fontId="5" fillId="34" borderId="13" xfId="0" applyNumberFormat="1" applyFont="1" applyFill="1" applyBorder="1" applyAlignment="1">
      <alignment horizontal="justify" vertical="top"/>
    </xf>
    <xf numFmtId="184" fontId="5" fillId="2" borderId="13" xfId="0" applyNumberFormat="1" applyFont="1" applyFill="1" applyBorder="1" applyAlignment="1">
      <alignment horizontal="justify" vertical="top" wrapText="1"/>
    </xf>
    <xf numFmtId="184" fontId="5" fillId="35" borderId="13" xfId="49" applyNumberFormat="1" applyFont="1" applyFill="1" applyBorder="1" applyAlignment="1">
      <alignment horizontal="justify" vertical="top"/>
    </xf>
    <xf numFmtId="184" fontId="5" fillId="35" borderId="13" xfId="0" applyNumberFormat="1" applyFont="1" applyFill="1" applyBorder="1" applyAlignment="1">
      <alignment horizontal="justify" vertical="top"/>
    </xf>
    <xf numFmtId="184" fontId="5" fillId="35" borderId="13" xfId="49" applyNumberFormat="1" applyFont="1" applyFill="1" applyBorder="1" applyAlignment="1">
      <alignment horizontal="justify" vertical="top" wrapText="1"/>
    </xf>
    <xf numFmtId="184" fontId="5" fillId="32" borderId="13" xfId="0" applyNumberFormat="1" applyFont="1" applyFill="1" applyBorder="1" applyAlignment="1">
      <alignment horizontal="justify" vertical="top"/>
    </xf>
    <xf numFmtId="184" fontId="5" fillId="5" borderId="13" xfId="0" applyNumberFormat="1" applyFont="1" applyFill="1" applyBorder="1" applyAlignment="1">
      <alignment horizontal="justify" vertical="top"/>
    </xf>
    <xf numFmtId="184" fontId="4" fillId="6" borderId="13" xfId="0" applyNumberFormat="1" applyFont="1" applyFill="1" applyBorder="1" applyAlignment="1">
      <alignment horizontal="justify" vertical="top" wrapText="1"/>
    </xf>
    <xf numFmtId="184" fontId="5" fillId="6" borderId="13" xfId="0" applyNumberFormat="1" applyFont="1" applyFill="1" applyBorder="1" applyAlignment="1">
      <alignment horizontal="justify" vertical="top"/>
    </xf>
    <xf numFmtId="184" fontId="4" fillId="6" borderId="13" xfId="0" applyNumberFormat="1" applyFont="1" applyFill="1" applyBorder="1" applyAlignment="1">
      <alignment horizontal="justify" vertical="top"/>
    </xf>
    <xf numFmtId="0" fontId="70" fillId="3" borderId="13" xfId="0" applyFont="1" applyFill="1" applyBorder="1" applyAlignment="1">
      <alignment horizontal="justify" vertical="top" wrapText="1"/>
    </xf>
    <xf numFmtId="0" fontId="5" fillId="3" borderId="13" xfId="0" applyFont="1" applyFill="1" applyBorder="1" applyAlignment="1">
      <alignment horizontal="justify" vertical="top" wrapText="1"/>
    </xf>
    <xf numFmtId="184" fontId="5" fillId="3" borderId="13" xfId="50" applyNumberFormat="1" applyFont="1" applyFill="1" applyBorder="1" applyAlignment="1">
      <alignment horizontal="justify" vertical="top"/>
    </xf>
    <xf numFmtId="184" fontId="5" fillId="3" borderId="13" xfId="0" applyNumberFormat="1" applyFont="1" applyFill="1" applyBorder="1" applyAlignment="1">
      <alignment horizontal="justify" vertical="top"/>
    </xf>
    <xf numFmtId="0" fontId="70" fillId="3" borderId="13" xfId="0" applyFont="1" applyFill="1" applyBorder="1" applyAlignment="1">
      <alignment horizontal="justify" vertical="top"/>
    </xf>
    <xf numFmtId="184" fontId="5" fillId="3" borderId="13" xfId="49" applyNumberFormat="1" applyFont="1" applyFill="1" applyBorder="1" applyAlignment="1">
      <alignment horizontal="justify" vertical="top"/>
    </xf>
    <xf numFmtId="0" fontId="70" fillId="3" borderId="13" xfId="52" applyFont="1" applyFill="1" applyBorder="1" applyAlignment="1">
      <alignment horizontal="justify" vertical="top" wrapText="1"/>
      <protection/>
    </xf>
    <xf numFmtId="0" fontId="70" fillId="36" borderId="13" xfId="0" applyFont="1" applyFill="1" applyBorder="1" applyAlignment="1">
      <alignment horizontal="justify" vertical="top"/>
    </xf>
    <xf numFmtId="0" fontId="5" fillId="36" borderId="13" xfId="0" applyFont="1" applyFill="1" applyBorder="1" applyAlignment="1">
      <alignment horizontal="justify" vertical="top" wrapText="1"/>
    </xf>
    <xf numFmtId="184" fontId="5" fillId="36" borderId="13" xfId="0" applyNumberFormat="1" applyFont="1" applyFill="1" applyBorder="1" applyAlignment="1">
      <alignment horizontal="justify" vertical="top"/>
    </xf>
    <xf numFmtId="184" fontId="4" fillId="36" borderId="13" xfId="0" applyNumberFormat="1" applyFont="1" applyFill="1" applyBorder="1" applyAlignment="1">
      <alignment horizontal="justify" vertical="top"/>
    </xf>
    <xf numFmtId="0" fontId="70" fillId="36" borderId="13" xfId="0" applyFont="1" applyFill="1" applyBorder="1" applyAlignment="1">
      <alignment horizontal="justify" vertical="top" wrapText="1"/>
    </xf>
    <xf numFmtId="184" fontId="71" fillId="36" borderId="13" xfId="0" applyNumberFormat="1" applyFont="1" applyFill="1" applyBorder="1" applyAlignment="1">
      <alignment horizontal="justify" vertical="top"/>
    </xf>
    <xf numFmtId="0" fontId="68" fillId="36" borderId="13" xfId="0" applyFont="1" applyFill="1" applyBorder="1" applyAlignment="1">
      <alignment horizontal="justify" vertical="top"/>
    </xf>
    <xf numFmtId="9" fontId="5" fillId="36" borderId="13" xfId="0" applyNumberFormat="1" applyFont="1" applyFill="1" applyBorder="1" applyAlignment="1">
      <alignment horizontal="justify" vertical="top" wrapText="1"/>
    </xf>
    <xf numFmtId="0" fontId="70" fillId="7" borderId="13" xfId="0" applyFont="1" applyFill="1" applyBorder="1" applyAlignment="1">
      <alignment horizontal="justify" vertical="top" wrapText="1"/>
    </xf>
    <xf numFmtId="0" fontId="5" fillId="7" borderId="13" xfId="0" applyFont="1" applyFill="1" applyBorder="1" applyAlignment="1">
      <alignment horizontal="justify" vertical="top" wrapText="1"/>
    </xf>
    <xf numFmtId="184" fontId="5" fillId="7" borderId="13" xfId="0" applyNumberFormat="1" applyFont="1" applyFill="1" applyBorder="1" applyAlignment="1">
      <alignment horizontal="justify" vertical="top" wrapText="1"/>
    </xf>
    <xf numFmtId="4" fontId="70" fillId="37" borderId="13" xfId="0" applyNumberFormat="1" applyFont="1" applyFill="1" applyBorder="1" applyAlignment="1">
      <alignment horizontal="justify" vertical="top" wrapText="1"/>
    </xf>
    <xf numFmtId="0" fontId="5" fillId="37" borderId="13" xfId="0" applyFont="1" applyFill="1" applyBorder="1" applyAlignment="1">
      <alignment horizontal="justify" vertical="top"/>
    </xf>
    <xf numFmtId="184" fontId="5" fillId="37" borderId="13" xfId="0" applyNumberFormat="1" applyFont="1" applyFill="1" applyBorder="1" applyAlignment="1">
      <alignment horizontal="justify" vertical="top"/>
    </xf>
    <xf numFmtId="184" fontId="4" fillId="37" borderId="13" xfId="0" applyNumberFormat="1" applyFont="1" applyFill="1" applyBorder="1" applyAlignment="1">
      <alignment horizontal="justify" vertical="top" wrapText="1"/>
    </xf>
    <xf numFmtId="184" fontId="5" fillId="37" borderId="13" xfId="0" applyNumberFormat="1" applyFont="1" applyFill="1" applyBorder="1" applyAlignment="1">
      <alignment horizontal="justify" vertical="top" wrapText="1"/>
    </xf>
    <xf numFmtId="0" fontId="5" fillId="37" borderId="13" xfId="0" applyFont="1" applyFill="1" applyBorder="1" applyAlignment="1">
      <alignment horizontal="justify" vertical="top" wrapText="1"/>
    </xf>
    <xf numFmtId="184" fontId="5" fillId="37" borderId="13" xfId="50" applyNumberFormat="1" applyFont="1" applyFill="1" applyBorder="1" applyAlignment="1">
      <alignment horizontal="justify" vertical="top"/>
    </xf>
    <xf numFmtId="0" fontId="70" fillId="37" borderId="13" xfId="0" applyFont="1" applyFill="1" applyBorder="1" applyAlignment="1">
      <alignment horizontal="justify" vertical="top" wrapText="1"/>
    </xf>
    <xf numFmtId="0" fontId="5" fillId="37" borderId="14" xfId="0" applyFont="1" applyFill="1" applyBorder="1" applyAlignment="1">
      <alignment horizontal="justify" vertical="top"/>
    </xf>
    <xf numFmtId="184" fontId="5" fillId="37" borderId="14" xfId="50" applyNumberFormat="1" applyFont="1" applyFill="1" applyBorder="1" applyAlignment="1">
      <alignment horizontal="justify" vertical="top"/>
    </xf>
    <xf numFmtId="184" fontId="5" fillId="37" borderId="14" xfId="0" applyNumberFormat="1" applyFont="1" applyFill="1" applyBorder="1" applyAlignment="1">
      <alignment horizontal="justify" vertical="top"/>
    </xf>
    <xf numFmtId="184" fontId="5" fillId="37" borderId="14" xfId="0" applyNumberFormat="1" applyFont="1" applyFill="1" applyBorder="1" applyAlignment="1">
      <alignment horizontal="justify" vertical="top" wrapText="1"/>
    </xf>
    <xf numFmtId="0" fontId="5" fillId="38" borderId="13" xfId="0" applyFont="1" applyFill="1" applyBorder="1" applyAlignment="1">
      <alignment vertical="top" wrapText="1"/>
    </xf>
    <xf numFmtId="0" fontId="5" fillId="38" borderId="13" xfId="0" applyFont="1" applyFill="1" applyBorder="1" applyAlignment="1">
      <alignment vertical="top"/>
    </xf>
    <xf numFmtId="44" fontId="5" fillId="38" borderId="13" xfId="49" applyFont="1" applyFill="1" applyBorder="1" applyAlignment="1">
      <alignment vertical="top"/>
    </xf>
    <xf numFmtId="9" fontId="5" fillId="38" borderId="13" xfId="55" applyFont="1" applyFill="1" applyBorder="1" applyAlignment="1">
      <alignment vertical="top" wrapText="1"/>
    </xf>
    <xf numFmtId="44" fontId="5" fillId="38" borderId="13" xfId="49" applyFont="1" applyFill="1" applyBorder="1" applyAlignment="1">
      <alignment vertical="top" wrapText="1"/>
    </xf>
    <xf numFmtId="0" fontId="5" fillId="38" borderId="13" xfId="53" applyFont="1" applyFill="1" applyBorder="1" applyAlignment="1">
      <alignment vertical="top" wrapText="1"/>
      <protection/>
    </xf>
    <xf numFmtId="9" fontId="5" fillId="38" borderId="13" xfId="55" applyFont="1" applyFill="1" applyBorder="1" applyAlignment="1">
      <alignment vertical="top"/>
    </xf>
    <xf numFmtId="9" fontId="5" fillId="38" borderId="13" xfId="0" applyNumberFormat="1" applyFont="1" applyFill="1" applyBorder="1" applyAlignment="1">
      <alignment vertical="top"/>
    </xf>
    <xf numFmtId="179" fontId="5" fillId="38" borderId="13" xfId="0" applyNumberFormat="1" applyFont="1" applyFill="1" applyBorder="1" applyAlignment="1">
      <alignment vertical="top" wrapText="1"/>
    </xf>
    <xf numFmtId="184" fontId="17" fillId="0" borderId="0" xfId="0" applyNumberFormat="1" applyFont="1" applyFill="1" applyAlignment="1">
      <alignment/>
    </xf>
    <xf numFmtId="0" fontId="17" fillId="0" borderId="0" xfId="0" applyFont="1" applyFill="1" applyAlignment="1">
      <alignment/>
    </xf>
    <xf numFmtId="0" fontId="18" fillId="0" borderId="0" xfId="0" applyFont="1" applyFill="1" applyAlignment="1">
      <alignment/>
    </xf>
    <xf numFmtId="0" fontId="18" fillId="0" borderId="0" xfId="0" applyFont="1" applyFill="1" applyAlignment="1">
      <alignment horizontal="center"/>
    </xf>
    <xf numFmtId="44" fontId="5" fillId="38" borderId="13" xfId="49" applyFont="1" applyFill="1" applyBorder="1" applyAlignment="1">
      <alignment vertical="top"/>
    </xf>
    <xf numFmtId="44" fontId="5" fillId="38" borderId="13" xfId="0" applyNumberFormat="1" applyFont="1" applyFill="1" applyBorder="1" applyAlignment="1">
      <alignment vertical="top"/>
    </xf>
    <xf numFmtId="0" fontId="72" fillId="39" borderId="15" xfId="0" applyFont="1" applyFill="1" applyBorder="1" applyAlignment="1">
      <alignment horizontal="center" vertical="center" textRotation="90" wrapText="1"/>
    </xf>
    <xf numFmtId="0" fontId="0" fillId="0" borderId="0" xfId="0" applyAlignment="1">
      <alignment horizontal="center" vertical="center" textRotation="90" wrapText="1"/>
    </xf>
    <xf numFmtId="0" fontId="73" fillId="40" borderId="14" xfId="0" applyFont="1" applyFill="1" applyBorder="1" applyAlignment="1">
      <alignment horizontal="center" vertical="center" textRotation="90" wrapText="1"/>
    </xf>
    <xf numFmtId="0" fontId="73" fillId="0" borderId="16" xfId="0" applyFont="1" applyBorder="1" applyAlignment="1">
      <alignment horizontal="center" vertical="center" textRotation="90" wrapText="1"/>
    </xf>
    <xf numFmtId="0" fontId="0" fillId="0" borderId="16" xfId="0" applyBorder="1" applyAlignment="1">
      <alignment horizontal="center" vertical="center" textRotation="90" wrapText="1"/>
    </xf>
    <xf numFmtId="0" fontId="0" fillId="0" borderId="16" xfId="0" applyBorder="1" applyAlignment="1">
      <alignment horizontal="center" vertical="center"/>
    </xf>
    <xf numFmtId="0" fontId="0" fillId="0" borderId="17" xfId="0" applyBorder="1" applyAlignment="1">
      <alignment horizontal="center" vertical="center"/>
    </xf>
    <xf numFmtId="0" fontId="5" fillId="38" borderId="13" xfId="0" applyFont="1" applyFill="1" applyBorder="1" applyAlignment="1">
      <alignment vertical="top"/>
    </xf>
    <xf numFmtId="9" fontId="5" fillId="38" borderId="13" xfId="55" applyFont="1" applyFill="1" applyBorder="1" applyAlignment="1">
      <alignment vertical="top"/>
    </xf>
    <xf numFmtId="0" fontId="5" fillId="38" borderId="13" xfId="53" applyFont="1" applyFill="1" applyBorder="1" applyAlignment="1">
      <alignment vertical="top" wrapText="1"/>
      <protection/>
    </xf>
    <xf numFmtId="0" fontId="5" fillId="38" borderId="13" xfId="0" applyFont="1" applyFill="1" applyBorder="1" applyAlignment="1">
      <alignment vertical="top" wrapText="1"/>
    </xf>
    <xf numFmtId="44" fontId="5" fillId="38" borderId="13" xfId="49" applyFont="1" applyFill="1" applyBorder="1" applyAlignment="1">
      <alignment vertical="top" wrapText="1"/>
    </xf>
    <xf numFmtId="9" fontId="5" fillId="38" borderId="13" xfId="55" applyFont="1" applyFill="1" applyBorder="1" applyAlignment="1">
      <alignment vertical="top" wrapText="1"/>
    </xf>
    <xf numFmtId="44" fontId="5" fillId="38" borderId="13" xfId="55" applyNumberFormat="1" applyFont="1" applyFill="1" applyBorder="1" applyAlignment="1">
      <alignment vertical="top" wrapText="1"/>
    </xf>
    <xf numFmtId="171" fontId="5" fillId="38" borderId="13" xfId="0" applyNumberFormat="1" applyFont="1" applyFill="1" applyBorder="1" applyAlignment="1">
      <alignment vertical="top"/>
    </xf>
    <xf numFmtId="9" fontId="5" fillId="38" borderId="13" xfId="0" applyNumberFormat="1" applyFont="1" applyFill="1" applyBorder="1" applyAlignment="1">
      <alignment vertical="top"/>
    </xf>
    <xf numFmtId="44" fontId="5" fillId="38" borderId="13" xfId="0" applyNumberFormat="1" applyFont="1" applyFill="1" applyBorder="1" applyAlignment="1">
      <alignment vertical="top" wrapText="1"/>
    </xf>
    <xf numFmtId="179" fontId="5" fillId="38" borderId="13" xfId="0" applyNumberFormat="1" applyFont="1" applyFill="1" applyBorder="1" applyAlignment="1">
      <alignment vertical="top"/>
    </xf>
    <xf numFmtId="184" fontId="5" fillId="37" borderId="13" xfId="0" applyNumberFormat="1" applyFont="1" applyFill="1" applyBorder="1" applyAlignment="1">
      <alignment horizontal="justify" vertical="top" wrapText="1"/>
    </xf>
    <xf numFmtId="0" fontId="0" fillId="0" borderId="13" xfId="0" applyBorder="1" applyAlignment="1">
      <alignment horizontal="justify" vertical="top" wrapText="1"/>
    </xf>
    <xf numFmtId="1" fontId="74" fillId="37" borderId="13" xfId="0" applyNumberFormat="1" applyFont="1" applyFill="1" applyBorder="1" applyAlignment="1">
      <alignment horizontal="justify" vertical="top" wrapText="1"/>
    </xf>
    <xf numFmtId="0" fontId="0" fillId="0" borderId="13" xfId="0" applyBorder="1" applyAlignment="1">
      <alignment horizontal="justify" vertical="top"/>
    </xf>
    <xf numFmtId="1" fontId="74" fillId="6" borderId="13" xfId="55" applyNumberFormat="1" applyFont="1" applyFill="1" applyBorder="1" applyAlignment="1">
      <alignment horizontal="justify" vertical="justify" wrapText="1"/>
    </xf>
    <xf numFmtId="1" fontId="74" fillId="0" borderId="13" xfId="0" applyNumberFormat="1" applyFont="1" applyBorder="1" applyAlignment="1">
      <alignment horizontal="justify" vertical="justify" wrapText="1"/>
    </xf>
    <xf numFmtId="1" fontId="74" fillId="6" borderId="13" xfId="0" applyNumberFormat="1" applyFont="1" applyFill="1" applyBorder="1" applyAlignment="1">
      <alignment horizontal="justify" vertical="top" wrapText="1"/>
    </xf>
    <xf numFmtId="1" fontId="74" fillId="0" borderId="13" xfId="0" applyNumberFormat="1" applyFont="1" applyBorder="1" applyAlignment="1">
      <alignment horizontal="justify" vertical="top" wrapText="1"/>
    </xf>
    <xf numFmtId="1" fontId="74" fillId="6" borderId="13" xfId="0" applyNumberFormat="1" applyFont="1" applyFill="1" applyBorder="1" applyAlignment="1">
      <alignment horizontal="justify" vertical="top"/>
    </xf>
    <xf numFmtId="1" fontId="74" fillId="0" borderId="13" xfId="0" applyNumberFormat="1" applyFont="1" applyBorder="1" applyAlignment="1">
      <alignment/>
    </xf>
    <xf numFmtId="0" fontId="5" fillId="6" borderId="13" xfId="0" applyFont="1" applyFill="1" applyBorder="1" applyAlignment="1">
      <alignment horizontal="justify" vertical="top"/>
    </xf>
    <xf numFmtId="0" fontId="70" fillId="6" borderId="13" xfId="0" applyFont="1" applyFill="1" applyBorder="1" applyAlignment="1">
      <alignment horizontal="justify" vertical="top" wrapText="1"/>
    </xf>
    <xf numFmtId="0" fontId="75" fillId="41" borderId="13" xfId="0" applyFont="1" applyFill="1" applyBorder="1" applyAlignment="1">
      <alignment horizontal="center" vertical="center" textRotation="90" wrapText="1"/>
    </xf>
    <xf numFmtId="0" fontId="76" fillId="41" borderId="13" xfId="0" applyFont="1" applyFill="1" applyBorder="1" applyAlignment="1">
      <alignment horizontal="center" vertical="center" textRotation="90" wrapText="1"/>
    </xf>
    <xf numFmtId="0" fontId="0" fillId="41" borderId="13" xfId="0" applyFill="1" applyBorder="1" applyAlignment="1">
      <alignment horizontal="center" vertical="center" textRotation="90"/>
    </xf>
    <xf numFmtId="0" fontId="0" fillId="0" borderId="13" xfId="0" applyBorder="1" applyAlignment="1">
      <alignment horizontal="center" vertical="center" textRotation="90" wrapText="1"/>
    </xf>
    <xf numFmtId="0" fontId="2" fillId="6" borderId="13" xfId="0" applyFont="1" applyFill="1" applyBorder="1" applyAlignment="1">
      <alignment horizontal="justify" vertical="top"/>
    </xf>
    <xf numFmtId="1" fontId="74" fillId="6" borderId="13" xfId="55" applyNumberFormat="1" applyFont="1" applyFill="1" applyBorder="1" applyAlignment="1">
      <alignment horizontal="justify" vertical="top"/>
    </xf>
    <xf numFmtId="184" fontId="5" fillId="6" borderId="13" xfId="0" applyNumberFormat="1" applyFont="1" applyFill="1" applyBorder="1" applyAlignment="1">
      <alignment horizontal="justify" vertical="top"/>
    </xf>
    <xf numFmtId="0" fontId="5" fillId="6" borderId="13" xfId="0" applyFont="1" applyFill="1" applyBorder="1" applyAlignment="1">
      <alignment horizontal="justify" vertical="top" wrapText="1"/>
    </xf>
    <xf numFmtId="0" fontId="68" fillId="6" borderId="13" xfId="0" applyFont="1" applyFill="1" applyBorder="1" applyAlignment="1">
      <alignment horizontal="justify" vertical="top" wrapText="1"/>
    </xf>
    <xf numFmtId="181" fontId="70" fillId="6" borderId="13" xfId="0" applyNumberFormat="1" applyFont="1" applyFill="1" applyBorder="1" applyAlignment="1">
      <alignment horizontal="justify" vertical="top" wrapText="1"/>
    </xf>
    <xf numFmtId="184" fontId="5" fillId="6" borderId="13" xfId="0" applyNumberFormat="1" applyFont="1" applyFill="1" applyBorder="1" applyAlignment="1">
      <alignment horizontal="justify" vertical="top" wrapText="1"/>
    </xf>
    <xf numFmtId="0" fontId="77" fillId="42" borderId="13" xfId="0" applyFont="1" applyFill="1" applyBorder="1" applyAlignment="1" applyProtection="1">
      <alignment horizontal="center" vertical="center" textRotation="90" wrapText="1"/>
      <protection locked="0"/>
    </xf>
    <xf numFmtId="0" fontId="2" fillId="6" borderId="13" xfId="0" applyFont="1" applyFill="1" applyBorder="1" applyAlignment="1">
      <alignment horizontal="justify" vertical="top" wrapText="1"/>
    </xf>
    <xf numFmtId="1" fontId="74" fillId="0" borderId="13" xfId="0" applyNumberFormat="1" applyFont="1" applyBorder="1" applyAlignment="1">
      <alignment horizontal="justify" vertical="top"/>
    </xf>
    <xf numFmtId="0" fontId="71" fillId="6" borderId="13" xfId="0" applyFont="1" applyFill="1" applyBorder="1" applyAlignment="1">
      <alignment horizontal="justify" vertical="top" wrapText="1"/>
    </xf>
    <xf numFmtId="9" fontId="5" fillId="2" borderId="13" xfId="0" applyNumberFormat="1" applyFont="1" applyFill="1" applyBorder="1" applyAlignment="1">
      <alignment horizontal="justify" vertical="top" wrapText="1"/>
    </xf>
    <xf numFmtId="0" fontId="5" fillId="2" borderId="13" xfId="0" applyFont="1" applyFill="1" applyBorder="1" applyAlignment="1">
      <alignment horizontal="justify" vertical="top" wrapText="1"/>
    </xf>
    <xf numFmtId="0" fontId="78" fillId="33" borderId="13" xfId="0" applyFont="1" applyFill="1" applyBorder="1" applyAlignment="1">
      <alignment horizontal="center" vertical="center" wrapText="1"/>
    </xf>
    <xf numFmtId="0" fontId="79" fillId="33" borderId="13" xfId="0" applyFont="1" applyFill="1" applyBorder="1" applyAlignment="1">
      <alignment horizontal="center" vertical="center" wrapText="1"/>
    </xf>
    <xf numFmtId="0" fontId="67" fillId="33" borderId="13" xfId="0" applyFont="1" applyFill="1" applyBorder="1" applyAlignment="1">
      <alignment horizontal="center" vertical="center" wrapText="1"/>
    </xf>
    <xf numFmtId="0" fontId="80" fillId="33" borderId="13" xfId="0" applyFont="1" applyFill="1" applyBorder="1" applyAlignment="1">
      <alignment horizontal="center" vertical="center" wrapText="1"/>
    </xf>
    <xf numFmtId="172" fontId="67" fillId="33" borderId="13" xfId="0" applyNumberFormat="1" applyFont="1" applyFill="1" applyBorder="1" applyAlignment="1">
      <alignment horizontal="center" vertical="center" wrapText="1"/>
    </xf>
    <xf numFmtId="0" fontId="5" fillId="34" borderId="13" xfId="0" applyFont="1" applyFill="1" applyBorder="1" applyAlignment="1">
      <alignment horizontal="justify" vertical="top" wrapText="1"/>
    </xf>
    <xf numFmtId="1" fontId="74" fillId="34" borderId="13" xfId="0" applyNumberFormat="1" applyFont="1" applyFill="1" applyBorder="1" applyAlignment="1">
      <alignment horizontal="justify" vertical="top"/>
    </xf>
    <xf numFmtId="0" fontId="81" fillId="33" borderId="13" xfId="0" applyFont="1" applyFill="1" applyBorder="1" applyAlignment="1">
      <alignment horizontal="center" vertical="center" wrapText="1"/>
    </xf>
    <xf numFmtId="0" fontId="82" fillId="33" borderId="13" xfId="0" applyFont="1" applyFill="1" applyBorder="1" applyAlignment="1">
      <alignment horizontal="center" vertical="center" wrapText="1"/>
    </xf>
    <xf numFmtId="0" fontId="83" fillId="33" borderId="13" xfId="0" applyFont="1" applyFill="1" applyBorder="1" applyAlignment="1">
      <alignment horizontal="center" vertical="center" wrapText="1"/>
    </xf>
    <xf numFmtId="184" fontId="5" fillId="34" borderId="13" xfId="0" applyNumberFormat="1" applyFont="1" applyFill="1" applyBorder="1" applyAlignment="1">
      <alignment horizontal="justify" vertical="top"/>
    </xf>
    <xf numFmtId="1" fontId="74" fillId="34" borderId="13" xfId="0" applyNumberFormat="1" applyFont="1" applyFill="1" applyBorder="1" applyAlignment="1">
      <alignment horizontal="justify" vertical="top" wrapText="1"/>
    </xf>
    <xf numFmtId="0" fontId="5" fillId="34" borderId="13" xfId="0" applyFont="1" applyFill="1" applyBorder="1" applyAlignment="1">
      <alignment horizontal="justify" vertical="top"/>
    </xf>
    <xf numFmtId="2" fontId="84" fillId="12" borderId="0" xfId="0" applyNumberFormat="1" applyFont="1" applyFill="1" applyBorder="1" applyAlignment="1">
      <alignment horizontal="center" wrapText="1"/>
    </xf>
    <xf numFmtId="2" fontId="85" fillId="12" borderId="0" xfId="0" applyNumberFormat="1" applyFont="1" applyFill="1" applyBorder="1" applyAlignment="1">
      <alignment wrapText="1"/>
    </xf>
    <xf numFmtId="0" fontId="2" fillId="34" borderId="13" xfId="0" applyFont="1" applyFill="1" applyBorder="1" applyAlignment="1">
      <alignment horizontal="justify" vertical="top" wrapText="1"/>
    </xf>
    <xf numFmtId="1" fontId="74" fillId="2" borderId="13" xfId="0" applyNumberFormat="1" applyFont="1" applyFill="1" applyBorder="1" applyAlignment="1">
      <alignment horizontal="justify" vertical="top" wrapText="1"/>
    </xf>
    <xf numFmtId="0" fontId="70" fillId="2" borderId="13" xfId="0" applyFont="1" applyFill="1" applyBorder="1" applyAlignment="1">
      <alignment horizontal="justify" vertical="top" wrapText="1"/>
    </xf>
    <xf numFmtId="1" fontId="74" fillId="2" borderId="13" xfId="55" applyNumberFormat="1" applyFont="1" applyFill="1" applyBorder="1" applyAlignment="1">
      <alignment horizontal="justify" vertical="top" wrapText="1"/>
    </xf>
    <xf numFmtId="172" fontId="78" fillId="33" borderId="13" xfId="0" applyNumberFormat="1" applyFont="1" applyFill="1" applyBorder="1" applyAlignment="1">
      <alignment horizontal="center" vertical="center" wrapText="1"/>
    </xf>
    <xf numFmtId="0" fontId="73" fillId="33" borderId="13" xfId="0" applyFont="1" applyFill="1" applyBorder="1" applyAlignment="1" applyProtection="1">
      <alignment horizontal="center" vertical="center" textRotation="90" wrapText="1"/>
      <protection locked="0"/>
    </xf>
    <xf numFmtId="9" fontId="5" fillId="32" borderId="13" xfId="0" applyNumberFormat="1" applyFont="1" applyFill="1" applyBorder="1" applyAlignment="1">
      <alignment horizontal="justify" vertical="top"/>
    </xf>
    <xf numFmtId="0" fontId="2" fillId="32" borderId="13" xfId="0" applyFont="1" applyFill="1" applyBorder="1" applyAlignment="1">
      <alignment horizontal="justify" vertical="top"/>
    </xf>
    <xf numFmtId="1" fontId="74" fillId="32" borderId="13" xfId="0" applyNumberFormat="1" applyFont="1" applyFill="1" applyBorder="1" applyAlignment="1">
      <alignment horizontal="justify" vertical="top"/>
    </xf>
    <xf numFmtId="9" fontId="5" fillId="32" borderId="13" xfId="0" applyNumberFormat="1" applyFont="1" applyFill="1" applyBorder="1" applyAlignment="1">
      <alignment horizontal="justify" vertical="top" wrapText="1"/>
    </xf>
    <xf numFmtId="0" fontId="5" fillId="32" borderId="13" xfId="0" applyFont="1" applyFill="1" applyBorder="1" applyAlignment="1">
      <alignment horizontal="justify" vertical="top" wrapText="1"/>
    </xf>
    <xf numFmtId="0" fontId="5" fillId="32" borderId="13" xfId="0" applyFont="1" applyFill="1" applyBorder="1" applyAlignment="1">
      <alignment horizontal="justify" vertical="top"/>
    </xf>
    <xf numFmtId="1" fontId="74" fillId="35" borderId="13" xfId="0" applyNumberFormat="1" applyFont="1" applyFill="1" applyBorder="1" applyAlignment="1">
      <alignment horizontal="justify" vertical="top"/>
    </xf>
    <xf numFmtId="184" fontId="5" fillId="32" borderId="13" xfId="0" applyNumberFormat="1" applyFont="1" applyFill="1" applyBorder="1" applyAlignment="1">
      <alignment horizontal="justify" vertical="top"/>
    </xf>
    <xf numFmtId="0" fontId="5" fillId="35" borderId="13" xfId="0" applyFont="1" applyFill="1" applyBorder="1" applyAlignment="1">
      <alignment horizontal="justify" vertical="top" wrapText="1"/>
    </xf>
    <xf numFmtId="0" fontId="5" fillId="35" borderId="13" xfId="0" applyFont="1" applyFill="1" applyBorder="1" applyAlignment="1">
      <alignment horizontal="justify" vertical="top"/>
    </xf>
    <xf numFmtId="0" fontId="2" fillId="35" borderId="13" xfId="0" applyFont="1" applyFill="1" applyBorder="1" applyAlignment="1">
      <alignment horizontal="justify" vertical="top"/>
    </xf>
    <xf numFmtId="0" fontId="5" fillId="32" borderId="13" xfId="0" applyNumberFormat="1" applyFont="1" applyFill="1" applyBorder="1" applyAlignment="1">
      <alignment horizontal="justify" vertical="top" wrapText="1"/>
    </xf>
    <xf numFmtId="184" fontId="5" fillId="35" borderId="13" xfId="49" applyNumberFormat="1" applyFont="1" applyFill="1" applyBorder="1" applyAlignment="1">
      <alignment horizontal="justify" vertical="top"/>
    </xf>
    <xf numFmtId="184" fontId="5" fillId="35" borderId="13" xfId="0" applyNumberFormat="1" applyFont="1" applyFill="1" applyBorder="1" applyAlignment="1">
      <alignment horizontal="justify" vertical="top"/>
    </xf>
    <xf numFmtId="182" fontId="5" fillId="35" borderId="13" xfId="49" applyNumberFormat="1" applyFont="1" applyFill="1" applyBorder="1" applyAlignment="1">
      <alignment horizontal="justify" vertical="top" wrapText="1"/>
    </xf>
    <xf numFmtId="0" fontId="73" fillId="43" borderId="13" xfId="0" applyFont="1" applyFill="1" applyBorder="1" applyAlignment="1" applyProtection="1">
      <alignment horizontal="center" vertical="center" textRotation="90" wrapText="1"/>
      <protection locked="0"/>
    </xf>
    <xf numFmtId="184" fontId="5" fillId="35" borderId="13" xfId="49" applyNumberFormat="1" applyFont="1" applyFill="1" applyBorder="1" applyAlignment="1">
      <alignment horizontal="justify" vertical="top" wrapText="1"/>
    </xf>
    <xf numFmtId="0" fontId="12" fillId="44" borderId="13" xfId="0" applyFont="1" applyFill="1" applyBorder="1" applyAlignment="1">
      <alignment horizontal="center" vertical="center" textRotation="90" wrapText="1"/>
    </xf>
    <xf numFmtId="0" fontId="5" fillId="5" borderId="13" xfId="0" applyFont="1" applyFill="1" applyBorder="1" applyAlignment="1">
      <alignment horizontal="justify" vertical="top" wrapText="1"/>
    </xf>
    <xf numFmtId="9" fontId="5" fillId="5" borderId="13" xfId="0" applyNumberFormat="1" applyFont="1" applyFill="1" applyBorder="1" applyAlignment="1">
      <alignment horizontal="justify" vertical="top" wrapText="1"/>
    </xf>
    <xf numFmtId="0" fontId="5" fillId="5" borderId="13" xfId="0" applyFont="1" applyFill="1" applyBorder="1" applyAlignment="1">
      <alignment horizontal="justify" vertical="top"/>
    </xf>
    <xf numFmtId="0" fontId="2" fillId="5" borderId="13" xfId="0" applyFont="1" applyFill="1" applyBorder="1" applyAlignment="1">
      <alignment horizontal="justify" vertical="top"/>
    </xf>
    <xf numFmtId="184" fontId="5" fillId="5" borderId="13" xfId="0" applyNumberFormat="1" applyFont="1" applyFill="1" applyBorder="1" applyAlignment="1">
      <alignment horizontal="justify" vertical="top"/>
    </xf>
    <xf numFmtId="1" fontId="74" fillId="5" borderId="13" xfId="0" applyNumberFormat="1" applyFont="1" applyFill="1" applyBorder="1" applyAlignment="1">
      <alignment horizontal="justify" vertical="top"/>
    </xf>
    <xf numFmtId="0" fontId="75" fillId="45" borderId="13" xfId="0" applyFont="1" applyFill="1" applyBorder="1" applyAlignment="1">
      <alignment horizontal="center" vertical="center" textRotation="90" wrapText="1"/>
    </xf>
    <xf numFmtId="0" fontId="76" fillId="45" borderId="13" xfId="0" applyFont="1" applyFill="1" applyBorder="1" applyAlignment="1">
      <alignment horizontal="center" vertical="center" textRotation="90" wrapText="1"/>
    </xf>
    <xf numFmtId="0" fontId="2" fillId="0" borderId="13" xfId="0" applyFont="1" applyBorder="1" applyAlignment="1">
      <alignment horizontal="justify" vertical="top" wrapText="1"/>
    </xf>
    <xf numFmtId="0" fontId="5" fillId="3" borderId="13" xfId="0" applyFont="1" applyFill="1" applyBorder="1" applyAlignment="1">
      <alignment horizontal="justify" vertical="top" wrapText="1"/>
    </xf>
    <xf numFmtId="0" fontId="70" fillId="3" borderId="13" xfId="0" applyFont="1" applyFill="1" applyBorder="1" applyAlignment="1">
      <alignment horizontal="justify" vertical="top" wrapText="1"/>
    </xf>
    <xf numFmtId="0" fontId="5" fillId="3" borderId="13" xfId="0" applyFont="1" applyFill="1" applyBorder="1" applyAlignment="1">
      <alignment horizontal="justify" vertical="top"/>
    </xf>
    <xf numFmtId="1" fontId="74" fillId="3" borderId="13" xfId="0" applyNumberFormat="1" applyFont="1" applyFill="1" applyBorder="1" applyAlignment="1">
      <alignment horizontal="justify" vertical="top" wrapText="1"/>
    </xf>
    <xf numFmtId="184" fontId="5" fillId="3" borderId="13" xfId="0" applyNumberFormat="1" applyFont="1" applyFill="1" applyBorder="1" applyAlignment="1">
      <alignment horizontal="justify" vertical="top"/>
    </xf>
    <xf numFmtId="0" fontId="2" fillId="3" borderId="13" xfId="0" applyFont="1" applyFill="1" applyBorder="1" applyAlignment="1">
      <alignment horizontal="justify" vertical="top"/>
    </xf>
    <xf numFmtId="1" fontId="74" fillId="3" borderId="13" xfId="0" applyNumberFormat="1" applyFont="1" applyFill="1" applyBorder="1" applyAlignment="1">
      <alignment horizontal="justify" vertical="top"/>
    </xf>
    <xf numFmtId="9" fontId="5" fillId="3" borderId="13" xfId="0" applyNumberFormat="1" applyFont="1" applyFill="1" applyBorder="1" applyAlignment="1">
      <alignment horizontal="justify" vertical="top" wrapText="1"/>
    </xf>
    <xf numFmtId="0" fontId="5" fillId="3" borderId="13" xfId="0" applyFont="1" applyFill="1" applyBorder="1" applyAlignment="1" quotePrefix="1">
      <alignment horizontal="justify" vertical="top" wrapText="1"/>
    </xf>
    <xf numFmtId="0" fontId="5" fillId="36" borderId="13" xfId="0" applyFont="1" applyFill="1" applyBorder="1" applyAlignment="1">
      <alignment horizontal="justify" vertical="top" wrapText="1"/>
    </xf>
    <xf numFmtId="0" fontId="75" fillId="46" borderId="13" xfId="0" applyFont="1" applyFill="1" applyBorder="1" applyAlignment="1">
      <alignment horizontal="center" vertical="center" textRotation="90" wrapText="1"/>
    </xf>
    <xf numFmtId="0" fontId="0" fillId="46" borderId="13" xfId="0" applyFill="1" applyBorder="1" applyAlignment="1">
      <alignment horizontal="center" vertical="center" textRotation="90" wrapText="1"/>
    </xf>
    <xf numFmtId="0" fontId="5" fillId="36" borderId="13" xfId="0" applyFont="1" applyFill="1" applyBorder="1" applyAlignment="1">
      <alignment horizontal="justify" vertical="top"/>
    </xf>
    <xf numFmtId="0" fontId="2" fillId="36" borderId="13" xfId="0" applyFont="1" applyFill="1" applyBorder="1" applyAlignment="1">
      <alignment horizontal="justify" vertical="top"/>
    </xf>
    <xf numFmtId="1" fontId="74" fillId="36" borderId="13" xfId="0" applyNumberFormat="1" applyFont="1" applyFill="1" applyBorder="1" applyAlignment="1">
      <alignment horizontal="justify" vertical="top"/>
    </xf>
    <xf numFmtId="184" fontId="5" fillId="36" borderId="13" xfId="50" applyNumberFormat="1" applyFont="1" applyFill="1" applyBorder="1" applyAlignment="1">
      <alignment horizontal="justify" vertical="top"/>
    </xf>
    <xf numFmtId="184" fontId="5" fillId="36" borderId="13" xfId="0" applyNumberFormat="1" applyFont="1" applyFill="1" applyBorder="1" applyAlignment="1">
      <alignment horizontal="justify" vertical="top"/>
    </xf>
    <xf numFmtId="0" fontId="71" fillId="36" borderId="13" xfId="0" applyFont="1" applyFill="1" applyBorder="1" applyAlignment="1">
      <alignment horizontal="justify" vertical="top"/>
    </xf>
    <xf numFmtId="1" fontId="74" fillId="36" borderId="13" xfId="0" applyNumberFormat="1" applyFont="1" applyFill="1" applyBorder="1" applyAlignment="1">
      <alignment horizontal="justify" vertical="top" wrapText="1"/>
    </xf>
    <xf numFmtId="0" fontId="73" fillId="40" borderId="13" xfId="0" applyFont="1" applyFill="1" applyBorder="1" applyAlignment="1">
      <alignment horizontal="center" vertical="center" textRotation="90" wrapText="1"/>
    </xf>
    <xf numFmtId="0" fontId="73" fillId="0" borderId="13" xfId="0" applyFont="1" applyBorder="1" applyAlignment="1">
      <alignment horizontal="center" vertical="center" textRotation="90" wrapText="1"/>
    </xf>
    <xf numFmtId="4" fontId="5" fillId="37" borderId="13" xfId="0" applyNumberFormat="1" applyFont="1" applyFill="1" applyBorder="1" applyAlignment="1">
      <alignment horizontal="justify" vertical="top" wrapText="1"/>
    </xf>
    <xf numFmtId="4" fontId="5" fillId="37" borderId="13" xfId="0" applyNumberFormat="1" applyFont="1" applyFill="1" applyBorder="1" applyAlignment="1">
      <alignment horizontal="justify" vertical="top"/>
    </xf>
    <xf numFmtId="0" fontId="5" fillId="7" borderId="13" xfId="0" applyFont="1" applyFill="1" applyBorder="1" applyAlignment="1">
      <alignment horizontal="justify" vertical="top" wrapText="1"/>
    </xf>
    <xf numFmtId="0" fontId="73" fillId="47" borderId="13" xfId="0" applyFont="1" applyFill="1" applyBorder="1" applyAlignment="1">
      <alignment horizontal="center" vertical="center" textRotation="90" wrapText="1"/>
    </xf>
    <xf numFmtId="9" fontId="5" fillId="7" borderId="13" xfId="0" applyNumberFormat="1" applyFont="1" applyFill="1" applyBorder="1" applyAlignment="1">
      <alignment horizontal="justify" vertical="top" wrapText="1"/>
    </xf>
    <xf numFmtId="0" fontId="2" fillId="7" borderId="13" xfId="0" applyFont="1" applyFill="1" applyBorder="1" applyAlignment="1">
      <alignment horizontal="justify" vertical="top" wrapText="1"/>
    </xf>
    <xf numFmtId="1" fontId="74" fillId="7" borderId="13" xfId="0" applyNumberFormat="1" applyFont="1" applyFill="1" applyBorder="1" applyAlignment="1">
      <alignment horizontal="justify" vertical="top" wrapText="1"/>
    </xf>
    <xf numFmtId="184" fontId="5" fillId="7" borderId="13" xfId="49" applyNumberFormat="1" applyFont="1" applyFill="1" applyBorder="1" applyAlignment="1">
      <alignment horizontal="justify" vertical="top" wrapText="1"/>
    </xf>
    <xf numFmtId="0" fontId="5" fillId="37" borderId="13" xfId="0" applyFont="1" applyFill="1" applyBorder="1" applyAlignment="1">
      <alignment horizontal="justify" vertical="top" wrapText="1"/>
    </xf>
    <xf numFmtId="0" fontId="5" fillId="37" borderId="14" xfId="0" applyFont="1" applyFill="1" applyBorder="1" applyAlignment="1">
      <alignment horizontal="justify" vertical="top" wrapText="1"/>
    </xf>
    <xf numFmtId="4" fontId="70" fillId="37" borderId="13" xfId="0" applyNumberFormat="1" applyFont="1" applyFill="1" applyBorder="1" applyAlignment="1">
      <alignment horizontal="justify" vertical="top" wrapText="1"/>
    </xf>
    <xf numFmtId="1" fontId="74" fillId="37" borderId="13" xfId="0" applyNumberFormat="1" applyFont="1" applyFill="1" applyBorder="1" applyAlignment="1">
      <alignment horizontal="justify" vertical="top"/>
    </xf>
    <xf numFmtId="4" fontId="5" fillId="37" borderId="14" xfId="0" applyNumberFormat="1" applyFont="1" applyFill="1" applyBorder="1" applyAlignment="1">
      <alignment horizontal="justify" vertical="top" wrapText="1"/>
    </xf>
    <xf numFmtId="4" fontId="70" fillId="37" borderId="14" xfId="0" applyNumberFormat="1" applyFont="1" applyFill="1" applyBorder="1" applyAlignment="1">
      <alignment horizontal="justify" vertical="top" wrapText="1"/>
    </xf>
    <xf numFmtId="0" fontId="73" fillId="48" borderId="13" xfId="0" applyFont="1" applyFill="1" applyBorder="1" applyAlignment="1">
      <alignment horizontal="center" vertical="center" textRotation="90" wrapText="1"/>
    </xf>
    <xf numFmtId="4" fontId="5" fillId="37" borderId="14" xfId="0" applyNumberFormat="1" applyFont="1" applyFill="1" applyBorder="1" applyAlignment="1">
      <alignment horizontal="justify" vertical="top"/>
    </xf>
    <xf numFmtId="1" fontId="74" fillId="37" borderId="14" xfId="0" applyNumberFormat="1" applyFont="1" applyFill="1" applyBorder="1" applyAlignment="1">
      <alignment horizontal="justify"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4"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66675</xdr:rowOff>
    </xdr:from>
    <xdr:to>
      <xdr:col>4</xdr:col>
      <xdr:colOff>2038350</xdr:colOff>
      <xdr:row>5</xdr:row>
      <xdr:rowOff>142875</xdr:rowOff>
    </xdr:to>
    <xdr:pic>
      <xdr:nvPicPr>
        <xdr:cNvPr id="1" name="Imagen 76"/>
        <xdr:cNvPicPr preferRelativeResize="1">
          <a:picLocks noChangeAspect="1"/>
        </xdr:cNvPicPr>
      </xdr:nvPicPr>
      <xdr:blipFill>
        <a:blip r:embed="rId1"/>
        <a:stretch>
          <a:fillRect/>
        </a:stretch>
      </xdr:blipFill>
      <xdr:spPr>
        <a:xfrm>
          <a:off x="0" y="228600"/>
          <a:ext cx="8782050" cy="990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os%20escritorio\PLANEACION\PLANES%20DE%20ACCION\2018\REVISADOS%20DIRECCION%20GENERAL\ONS\ONS%20POA%202018%2028-12-2017%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ONS 2018"/>
      <sheetName val="Hoja1"/>
    </sheetNames>
    <sheetDataSet>
      <sheetData sheetId="1">
        <row r="1">
          <cell r="A1" t="str">
            <v>Servicios personales</v>
          </cell>
        </row>
        <row r="2">
          <cell r="A2" t="str">
            <v>Capacitación o Eventos</v>
          </cell>
        </row>
        <row r="3">
          <cell r="A3" t="str">
            <v>Papelería o Elementos de Oficina</v>
          </cell>
        </row>
        <row r="4">
          <cell r="A4" t="str">
            <v>Impresos y Publicaciones</v>
          </cell>
        </row>
        <row r="5">
          <cell r="A5" t="str">
            <v>Tiquetes y Viáticos</v>
          </cell>
        </row>
        <row r="6">
          <cell r="A6" t="str">
            <v>Mantenimiento y gastos de apoyo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104"/>
  <sheetViews>
    <sheetView showGridLines="0" tabSelected="1" view="pageBreakPreview" zoomScaleSheetLayoutView="100" workbookViewId="0" topLeftCell="I1062">
      <selection activeCell="K983" sqref="K983"/>
    </sheetView>
  </sheetViews>
  <sheetFormatPr defaultColWidth="11.421875" defaultRowHeight="12.75"/>
  <cols>
    <col min="1" max="1" width="13.28125" style="2" customWidth="1"/>
    <col min="2" max="3" width="26.57421875" style="6" customWidth="1"/>
    <col min="4" max="4" width="34.7109375" style="2" customWidth="1"/>
    <col min="5" max="5" width="32.421875" style="2" customWidth="1"/>
    <col min="6" max="6" width="13.28125" style="2" customWidth="1"/>
    <col min="7" max="7" width="11.8515625" style="2" customWidth="1"/>
    <col min="8" max="8" width="13.28125" style="6" customWidth="1"/>
    <col min="9" max="9" width="7.8515625" style="2" customWidth="1"/>
    <col min="10" max="10" width="57.28125" style="46" customWidth="1"/>
    <col min="11" max="11" width="5.7109375" style="2" customWidth="1"/>
    <col min="12" max="12" width="5.57421875" style="2" customWidth="1"/>
    <col min="13" max="13" width="3.7109375" style="2" customWidth="1"/>
    <col min="14" max="14" width="5.57421875" style="2" customWidth="1"/>
    <col min="15" max="15" width="32.00390625" style="2" customWidth="1"/>
    <col min="16" max="16" width="19.140625" style="2" customWidth="1"/>
    <col min="17" max="17" width="11.140625" style="2" customWidth="1"/>
    <col min="18" max="18" width="12.7109375" style="2" customWidth="1"/>
    <col min="19" max="19" width="23.28125" style="2" customWidth="1"/>
    <col min="20" max="20" width="15.8515625" style="2" bestFit="1" customWidth="1"/>
    <col min="21" max="16384" width="11.421875" style="2" customWidth="1"/>
  </cols>
  <sheetData>
    <row r="1" spans="1:19" s="13" customFormat="1" ht="12.75">
      <c r="A1" s="15"/>
      <c r="B1" s="16"/>
      <c r="C1" s="16"/>
      <c r="D1" s="15"/>
      <c r="E1" s="15"/>
      <c r="F1" s="15"/>
      <c r="G1" s="15"/>
      <c r="H1" s="16"/>
      <c r="I1" s="15"/>
      <c r="J1" s="28"/>
      <c r="K1" s="15"/>
      <c r="L1" s="15"/>
      <c r="M1" s="15"/>
      <c r="N1" s="15"/>
      <c r="O1" s="15"/>
      <c r="P1" s="15"/>
      <c r="Q1" s="15"/>
      <c r="R1" s="15"/>
      <c r="S1" s="15"/>
    </row>
    <row r="2" spans="1:19" s="13" customFormat="1" ht="12.75">
      <c r="A2" s="15"/>
      <c r="B2" s="16"/>
      <c r="C2" s="16"/>
      <c r="D2" s="15"/>
      <c r="E2" s="15"/>
      <c r="F2" s="15"/>
      <c r="G2" s="15"/>
      <c r="H2" s="16"/>
      <c r="I2" s="15"/>
      <c r="J2" s="28"/>
      <c r="K2" s="15"/>
      <c r="L2" s="15"/>
      <c r="M2" s="15"/>
      <c r="N2" s="15"/>
      <c r="O2" s="15"/>
      <c r="P2" s="15"/>
      <c r="Q2" s="15"/>
      <c r="R2" s="15"/>
      <c r="S2" s="15"/>
    </row>
    <row r="3" spans="1:19" s="13" customFormat="1" ht="33.75">
      <c r="A3" s="15"/>
      <c r="B3" s="162" t="s">
        <v>124</v>
      </c>
      <c r="C3" s="163"/>
      <c r="D3" s="163"/>
      <c r="E3" s="163"/>
      <c r="F3" s="163"/>
      <c r="G3" s="163"/>
      <c r="H3" s="163"/>
      <c r="I3" s="163"/>
      <c r="J3" s="163"/>
      <c r="K3" s="163"/>
      <c r="L3" s="163"/>
      <c r="M3" s="163"/>
      <c r="N3" s="163"/>
      <c r="O3" s="163"/>
      <c r="P3" s="163"/>
      <c r="Q3" s="163"/>
      <c r="R3" s="163"/>
      <c r="S3" s="163"/>
    </row>
    <row r="4" spans="1:19" s="13" customFormat="1" ht="12.75">
      <c r="A4" s="15"/>
      <c r="B4" s="16"/>
      <c r="C4" s="16"/>
      <c r="D4" s="15"/>
      <c r="E4" s="15"/>
      <c r="F4" s="15"/>
      <c r="G4" s="15"/>
      <c r="H4" s="16"/>
      <c r="I4" s="15"/>
      <c r="J4" s="28"/>
      <c r="K4" s="15"/>
      <c r="L4" s="15"/>
      <c r="M4" s="15"/>
      <c r="N4" s="15"/>
      <c r="O4" s="15"/>
      <c r="P4" s="15"/>
      <c r="Q4" s="15"/>
      <c r="R4" s="15"/>
      <c r="S4" s="15"/>
    </row>
    <row r="5" spans="1:19" s="13" customFormat="1" ht="12.75">
      <c r="A5" s="15"/>
      <c r="B5" s="16"/>
      <c r="C5" s="16"/>
      <c r="D5" s="15"/>
      <c r="E5" s="15"/>
      <c r="F5" s="15"/>
      <c r="G5" s="15"/>
      <c r="H5" s="16"/>
      <c r="I5" s="15"/>
      <c r="J5" s="28"/>
      <c r="K5" s="15"/>
      <c r="L5" s="15"/>
      <c r="M5" s="15"/>
      <c r="N5" s="15"/>
      <c r="O5" s="15"/>
      <c r="P5" s="15"/>
      <c r="Q5" s="15"/>
      <c r="R5" s="15"/>
      <c r="S5" s="15"/>
    </row>
    <row r="6" spans="1:19" s="13" customFormat="1" ht="12.75">
      <c r="A6" s="15"/>
      <c r="B6" s="17"/>
      <c r="C6" s="16"/>
      <c r="D6" s="15"/>
      <c r="E6" s="15"/>
      <c r="F6" s="15"/>
      <c r="G6" s="15"/>
      <c r="H6" s="16"/>
      <c r="I6" s="15"/>
      <c r="J6" s="28"/>
      <c r="K6" s="15"/>
      <c r="L6" s="15"/>
      <c r="M6" s="15"/>
      <c r="N6" s="15"/>
      <c r="O6" s="15"/>
      <c r="P6" s="15"/>
      <c r="Q6" s="15"/>
      <c r="R6" s="15"/>
      <c r="S6" s="15"/>
    </row>
    <row r="7" spans="1:19" s="13" customFormat="1" ht="12.75">
      <c r="A7" s="15"/>
      <c r="B7" s="16"/>
      <c r="C7" s="16"/>
      <c r="D7" s="15"/>
      <c r="E7" s="15"/>
      <c r="F7" s="15"/>
      <c r="G7" s="15"/>
      <c r="H7" s="16"/>
      <c r="I7" s="15"/>
      <c r="J7" s="28"/>
      <c r="K7" s="15"/>
      <c r="L7" s="15"/>
      <c r="M7" s="15"/>
      <c r="N7" s="15"/>
      <c r="O7" s="15"/>
      <c r="P7" s="15"/>
      <c r="Q7" s="15"/>
      <c r="R7" s="15"/>
      <c r="S7" s="15"/>
    </row>
    <row r="8" spans="1:19" s="14" customFormat="1" ht="14.25" customHeight="1">
      <c r="A8" s="18"/>
      <c r="B8" s="16"/>
      <c r="C8" s="16"/>
      <c r="D8" s="16"/>
      <c r="E8" s="19"/>
      <c r="F8" s="19"/>
      <c r="G8" s="19"/>
      <c r="H8" s="19"/>
      <c r="I8" s="19"/>
      <c r="J8" s="29"/>
      <c r="K8" s="19"/>
      <c r="L8" s="20"/>
      <c r="M8" s="20"/>
      <c r="N8" s="20"/>
      <c r="O8" s="20"/>
      <c r="P8" s="20"/>
      <c r="Q8" s="20"/>
      <c r="R8" s="20"/>
      <c r="S8" s="20"/>
    </row>
    <row r="9" spans="2:19" s="1" customFormat="1" ht="45" customHeight="1" hidden="1">
      <c r="B9" s="12" t="s">
        <v>25</v>
      </c>
      <c r="C9" s="11" t="s">
        <v>31</v>
      </c>
      <c r="E9" s="7"/>
      <c r="F9" s="7"/>
      <c r="G9" s="7"/>
      <c r="H9" s="7"/>
      <c r="I9" s="7"/>
      <c r="J9" s="30"/>
      <c r="K9" s="7"/>
      <c r="L9" s="8"/>
      <c r="M9" s="8"/>
      <c r="N9" s="8"/>
      <c r="O9" s="8"/>
      <c r="P9" s="8"/>
      <c r="Q9" s="8"/>
      <c r="R9" s="8"/>
      <c r="S9" s="8"/>
    </row>
    <row r="10" spans="2:19" s="1" customFormat="1" ht="57.75" customHeight="1" hidden="1">
      <c r="B10" s="9" t="s">
        <v>26</v>
      </c>
      <c r="C10" s="11" t="s">
        <v>32</v>
      </c>
      <c r="E10" s="7"/>
      <c r="F10" s="7"/>
      <c r="G10" s="7"/>
      <c r="H10" s="7"/>
      <c r="I10" s="7"/>
      <c r="J10" s="30"/>
      <c r="K10" s="7"/>
      <c r="L10" s="8"/>
      <c r="M10" s="8"/>
      <c r="N10" s="8"/>
      <c r="O10" s="8"/>
      <c r="P10" s="8"/>
      <c r="Q10" s="8"/>
      <c r="R10" s="8"/>
      <c r="S10" s="8"/>
    </row>
    <row r="11" spans="2:19" s="1" customFormat="1" ht="36" customHeight="1" hidden="1">
      <c r="B11" s="9" t="s">
        <v>27</v>
      </c>
      <c r="C11" s="11" t="s">
        <v>33</v>
      </c>
      <c r="E11" s="7"/>
      <c r="F11" s="7"/>
      <c r="G11" s="7"/>
      <c r="H11" s="7"/>
      <c r="I11" s="7"/>
      <c r="J11" s="30"/>
      <c r="K11" s="7"/>
      <c r="L11" s="8"/>
      <c r="M11" s="8"/>
      <c r="N11" s="8"/>
      <c r="O11" s="8"/>
      <c r="P11" s="8"/>
      <c r="Q11" s="8"/>
      <c r="R11" s="8"/>
      <c r="S11" s="8"/>
    </row>
    <row r="12" spans="2:19" s="1" customFormat="1" ht="69" customHeight="1" hidden="1">
      <c r="B12" s="9" t="s">
        <v>28</v>
      </c>
      <c r="C12" s="11" t="s">
        <v>34</v>
      </c>
      <c r="E12" s="7"/>
      <c r="F12" s="7"/>
      <c r="G12" s="7"/>
      <c r="H12" s="7"/>
      <c r="I12" s="7"/>
      <c r="J12" s="30"/>
      <c r="K12" s="7"/>
      <c r="L12" s="8"/>
      <c r="M12" s="8"/>
      <c r="N12" s="8"/>
      <c r="O12" s="8"/>
      <c r="P12" s="8"/>
      <c r="Q12" s="8"/>
      <c r="R12" s="8"/>
      <c r="S12" s="8"/>
    </row>
    <row r="13" spans="2:19" s="1" customFormat="1" ht="36" customHeight="1" hidden="1" thickBot="1">
      <c r="B13" s="10" t="s">
        <v>29</v>
      </c>
      <c r="C13" s="11" t="s">
        <v>35</v>
      </c>
      <c r="E13" s="7"/>
      <c r="F13" s="7"/>
      <c r="G13" s="7"/>
      <c r="H13" s="7"/>
      <c r="I13" s="7"/>
      <c r="J13" s="30"/>
      <c r="K13" s="7"/>
      <c r="L13" s="8"/>
      <c r="M13" s="8"/>
      <c r="N13" s="8"/>
      <c r="O13" s="8"/>
      <c r="P13" s="8"/>
      <c r="Q13" s="8"/>
      <c r="R13" s="8"/>
      <c r="S13" s="8"/>
    </row>
    <row r="14" spans="2:19" s="1" customFormat="1" ht="36" customHeight="1" hidden="1">
      <c r="B14" s="5"/>
      <c r="C14" s="11" t="s">
        <v>36</v>
      </c>
      <c r="E14" s="7"/>
      <c r="F14" s="7"/>
      <c r="G14" s="7"/>
      <c r="H14" s="7"/>
      <c r="I14" s="7"/>
      <c r="J14" s="30"/>
      <c r="K14" s="7"/>
      <c r="L14" s="8"/>
      <c r="M14" s="8"/>
      <c r="N14" s="8"/>
      <c r="O14" s="8"/>
      <c r="P14" s="8"/>
      <c r="Q14" s="8"/>
      <c r="R14" s="8"/>
      <c r="S14" s="8"/>
    </row>
    <row r="15" spans="2:19" s="1" customFormat="1" ht="54" customHeight="1" hidden="1">
      <c r="B15" s="5"/>
      <c r="C15" s="11" t="s">
        <v>37</v>
      </c>
      <c r="E15" s="7"/>
      <c r="F15" s="7"/>
      <c r="G15" s="7"/>
      <c r="H15" s="7"/>
      <c r="I15" s="7"/>
      <c r="J15" s="30"/>
      <c r="K15" s="7"/>
      <c r="L15" s="8"/>
      <c r="M15" s="8"/>
      <c r="N15" s="8"/>
      <c r="O15" s="8"/>
      <c r="P15" s="8"/>
      <c r="Q15" s="8"/>
      <c r="R15" s="8"/>
      <c r="S15" s="8"/>
    </row>
    <row r="16" spans="2:19" s="1" customFormat="1" ht="63" customHeight="1" hidden="1">
      <c r="B16" s="5"/>
      <c r="C16" s="11" t="s">
        <v>38</v>
      </c>
      <c r="E16" s="7"/>
      <c r="F16" s="7"/>
      <c r="G16" s="7"/>
      <c r="H16" s="7"/>
      <c r="I16" s="7"/>
      <c r="J16" s="30"/>
      <c r="K16" s="7"/>
      <c r="L16" s="8"/>
      <c r="M16" s="8"/>
      <c r="N16" s="8"/>
      <c r="O16" s="8"/>
      <c r="P16" s="8"/>
      <c r="Q16" s="8"/>
      <c r="R16" s="8"/>
      <c r="S16" s="8"/>
    </row>
    <row r="17" spans="2:19" s="1" customFormat="1" ht="27" customHeight="1" hidden="1">
      <c r="B17" s="5"/>
      <c r="C17" s="11" t="s">
        <v>39</v>
      </c>
      <c r="E17" s="7"/>
      <c r="F17" s="7"/>
      <c r="G17" s="7"/>
      <c r="H17" s="7"/>
      <c r="I17" s="7"/>
      <c r="J17" s="30"/>
      <c r="K17" s="7"/>
      <c r="L17" s="8"/>
      <c r="M17" s="8"/>
      <c r="N17" s="8"/>
      <c r="O17" s="8"/>
      <c r="P17" s="8"/>
      <c r="Q17" s="8"/>
      <c r="R17" s="8"/>
      <c r="S17" s="8"/>
    </row>
    <row r="18" spans="2:19" s="1" customFormat="1" ht="36" customHeight="1" hidden="1">
      <c r="B18" s="5"/>
      <c r="C18" s="11" t="s">
        <v>40</v>
      </c>
      <c r="E18" s="7"/>
      <c r="F18" s="7"/>
      <c r="G18" s="7"/>
      <c r="H18" s="7"/>
      <c r="I18" s="7"/>
      <c r="J18" s="30"/>
      <c r="K18" s="7"/>
      <c r="L18" s="8"/>
      <c r="M18" s="8"/>
      <c r="N18" s="8"/>
      <c r="O18" s="8"/>
      <c r="P18" s="8"/>
      <c r="Q18" s="8"/>
      <c r="R18" s="8"/>
      <c r="S18" s="8"/>
    </row>
    <row r="19" spans="2:19" s="1" customFormat="1" ht="36" customHeight="1" hidden="1">
      <c r="B19" s="5"/>
      <c r="C19" s="11" t="s">
        <v>41</v>
      </c>
      <c r="E19" s="7"/>
      <c r="F19" s="7"/>
      <c r="G19" s="7"/>
      <c r="H19" s="7"/>
      <c r="I19" s="7"/>
      <c r="J19" s="30"/>
      <c r="K19" s="7"/>
      <c r="L19" s="8"/>
      <c r="M19" s="8"/>
      <c r="N19" s="8"/>
      <c r="O19" s="8"/>
      <c r="P19" s="8"/>
      <c r="Q19" s="8"/>
      <c r="R19" s="8"/>
      <c r="S19" s="8"/>
    </row>
    <row r="20" spans="2:19" s="1" customFormat="1" ht="18" customHeight="1" hidden="1">
      <c r="B20" s="5"/>
      <c r="C20" s="11" t="s">
        <v>42</v>
      </c>
      <c r="E20" s="7"/>
      <c r="F20" s="7"/>
      <c r="G20" s="7"/>
      <c r="H20" s="7"/>
      <c r="I20" s="7"/>
      <c r="J20" s="30"/>
      <c r="K20" s="7"/>
      <c r="L20" s="8"/>
      <c r="M20" s="8"/>
      <c r="N20" s="8"/>
      <c r="O20" s="8"/>
      <c r="P20" s="8"/>
      <c r="Q20" s="8"/>
      <c r="R20" s="8"/>
      <c r="S20" s="8"/>
    </row>
    <row r="21" spans="2:19" s="1" customFormat="1" ht="36" customHeight="1" hidden="1">
      <c r="B21" s="5"/>
      <c r="C21" s="11" t="s">
        <v>43</v>
      </c>
      <c r="E21" s="7"/>
      <c r="F21" s="7"/>
      <c r="G21" s="7"/>
      <c r="H21" s="7"/>
      <c r="I21" s="7"/>
      <c r="J21" s="30"/>
      <c r="K21" s="7"/>
      <c r="L21" s="8"/>
      <c r="M21" s="8"/>
      <c r="N21" s="8"/>
      <c r="O21" s="8"/>
      <c r="P21" s="8"/>
      <c r="Q21" s="8"/>
      <c r="R21" s="8"/>
      <c r="S21" s="8"/>
    </row>
    <row r="22" spans="2:19" s="1" customFormat="1" ht="36" customHeight="1" hidden="1">
      <c r="B22" s="5"/>
      <c r="C22" s="11" t="s">
        <v>44</v>
      </c>
      <c r="E22" s="7"/>
      <c r="F22" s="7"/>
      <c r="G22" s="7"/>
      <c r="H22" s="7"/>
      <c r="I22" s="7"/>
      <c r="J22" s="30"/>
      <c r="K22" s="7"/>
      <c r="L22" s="8"/>
      <c r="M22" s="8"/>
      <c r="N22" s="8"/>
      <c r="O22" s="8"/>
      <c r="P22" s="8"/>
      <c r="Q22" s="8"/>
      <c r="R22" s="8"/>
      <c r="S22" s="8"/>
    </row>
    <row r="23" spans="2:19" s="1" customFormat="1" ht="12.75" customHeight="1" hidden="1">
      <c r="B23" s="5"/>
      <c r="C23" s="11"/>
      <c r="E23" s="7"/>
      <c r="F23" s="7"/>
      <c r="G23" s="7"/>
      <c r="H23" s="7"/>
      <c r="I23" s="7"/>
      <c r="J23" s="30"/>
      <c r="K23" s="7"/>
      <c r="L23" s="8"/>
      <c r="M23" s="8"/>
      <c r="N23" s="8"/>
      <c r="O23" s="8"/>
      <c r="P23" s="8"/>
      <c r="Q23" s="8"/>
      <c r="R23" s="8"/>
      <c r="S23" s="8"/>
    </row>
    <row r="24" spans="2:19" s="1" customFormat="1" ht="13.5" customHeight="1" hidden="1" thickBot="1">
      <c r="B24" s="5"/>
      <c r="D24" s="5"/>
      <c r="E24" s="7"/>
      <c r="G24" s="7"/>
      <c r="H24" s="7"/>
      <c r="I24" s="7"/>
      <c r="J24" s="30"/>
      <c r="K24" s="7"/>
      <c r="L24" s="8"/>
      <c r="M24" s="8"/>
      <c r="N24" s="8"/>
      <c r="O24" s="8"/>
      <c r="P24" s="8"/>
      <c r="Q24" s="8"/>
      <c r="R24" s="8"/>
      <c r="S24" s="8"/>
    </row>
    <row r="25" spans="1:19" s="4" customFormat="1" ht="28.5" customHeight="1">
      <c r="A25" s="168" t="s">
        <v>46</v>
      </c>
      <c r="B25" s="149" t="s">
        <v>30</v>
      </c>
      <c r="C25" s="149" t="s">
        <v>22</v>
      </c>
      <c r="D25" s="151" t="s">
        <v>23</v>
      </c>
      <c r="E25" s="151" t="s">
        <v>24</v>
      </c>
      <c r="F25" s="151" t="s">
        <v>21</v>
      </c>
      <c r="G25" s="149" t="s">
        <v>0</v>
      </c>
      <c r="H25" s="149" t="s">
        <v>1</v>
      </c>
      <c r="I25" s="149" t="s">
        <v>20</v>
      </c>
      <c r="J25" s="157" t="s">
        <v>2</v>
      </c>
      <c r="K25" s="151" t="s">
        <v>963</v>
      </c>
      <c r="L25" s="151"/>
      <c r="M25" s="151"/>
      <c r="N25" s="151"/>
      <c r="O25" s="153" t="s">
        <v>3</v>
      </c>
      <c r="P25" s="153" t="s">
        <v>4</v>
      </c>
      <c r="Q25" s="153" t="s">
        <v>5</v>
      </c>
      <c r="R25" s="153" t="s">
        <v>6</v>
      </c>
      <c r="S25" s="153" t="s">
        <v>7</v>
      </c>
    </row>
    <row r="26" spans="1:19" s="4" customFormat="1" ht="26.25" customHeight="1">
      <c r="A26" s="168"/>
      <c r="B26" s="149"/>
      <c r="C26" s="150"/>
      <c r="D26" s="152"/>
      <c r="E26" s="152"/>
      <c r="F26" s="152"/>
      <c r="G26" s="150"/>
      <c r="H26" s="150"/>
      <c r="I26" s="156"/>
      <c r="J26" s="158"/>
      <c r="K26" s="21" t="s">
        <v>8</v>
      </c>
      <c r="L26" s="21" t="s">
        <v>9</v>
      </c>
      <c r="M26" s="21" t="s">
        <v>10</v>
      </c>
      <c r="N26" s="21" t="s">
        <v>11</v>
      </c>
      <c r="O26" s="153"/>
      <c r="P26" s="153"/>
      <c r="Q26" s="153"/>
      <c r="R26" s="153"/>
      <c r="S26" s="153"/>
    </row>
    <row r="27" spans="1:19" s="3" customFormat="1" ht="13.5" customHeight="1">
      <c r="A27" s="143" t="s">
        <v>257</v>
      </c>
      <c r="B27" s="154" t="s">
        <v>47</v>
      </c>
      <c r="C27" s="154" t="s">
        <v>39</v>
      </c>
      <c r="D27" s="154" t="s">
        <v>50</v>
      </c>
      <c r="E27" s="154" t="s">
        <v>48</v>
      </c>
      <c r="F27" s="154" t="s">
        <v>51</v>
      </c>
      <c r="G27" s="154" t="s">
        <v>49</v>
      </c>
      <c r="H27" s="154">
        <v>25</v>
      </c>
      <c r="I27" s="154">
        <v>0</v>
      </c>
      <c r="J27" s="31" t="s">
        <v>109</v>
      </c>
      <c r="K27" s="155">
        <f>3.47+3.47+3.47+3.47+7.5+3.47+7.5</f>
        <v>32.35</v>
      </c>
      <c r="L27" s="155">
        <f>3.47+3.47+3.47+3.47+7.5+3.47+7.5</f>
        <v>32.35</v>
      </c>
      <c r="M27" s="155">
        <f>3.47+3.47+3.47+3.47+3.47</f>
        <v>17.35</v>
      </c>
      <c r="N27" s="155">
        <f>3.47+3.47+3.47+3.6+4</f>
        <v>18.009999999999998</v>
      </c>
      <c r="O27" s="24" t="s">
        <v>12</v>
      </c>
      <c r="P27" s="47"/>
      <c r="Q27" s="47"/>
      <c r="R27" s="47"/>
      <c r="S27" s="159"/>
    </row>
    <row r="28" spans="1:19" s="3" customFormat="1" ht="13.5" customHeight="1">
      <c r="A28" s="135"/>
      <c r="B28" s="154"/>
      <c r="C28" s="154"/>
      <c r="D28" s="154"/>
      <c r="E28" s="154"/>
      <c r="F28" s="154"/>
      <c r="G28" s="154"/>
      <c r="H28" s="154"/>
      <c r="I28" s="154"/>
      <c r="J28" s="32" t="s">
        <v>110</v>
      </c>
      <c r="K28" s="155"/>
      <c r="L28" s="155"/>
      <c r="M28" s="155"/>
      <c r="N28" s="155"/>
      <c r="O28" s="24" t="s">
        <v>13</v>
      </c>
      <c r="P28" s="47"/>
      <c r="Q28" s="47"/>
      <c r="R28" s="47"/>
      <c r="S28" s="159"/>
    </row>
    <row r="29" spans="1:19" s="3" customFormat="1" ht="13.5" customHeight="1">
      <c r="A29" s="135"/>
      <c r="B29" s="154"/>
      <c r="C29" s="154"/>
      <c r="D29" s="154"/>
      <c r="E29" s="154"/>
      <c r="F29" s="154"/>
      <c r="G29" s="154"/>
      <c r="H29" s="154"/>
      <c r="I29" s="154"/>
      <c r="J29" s="32" t="s">
        <v>111</v>
      </c>
      <c r="K29" s="155"/>
      <c r="L29" s="155"/>
      <c r="M29" s="155"/>
      <c r="N29" s="155"/>
      <c r="O29" s="24" t="s">
        <v>14</v>
      </c>
      <c r="P29" s="47"/>
      <c r="Q29" s="47"/>
      <c r="R29" s="47"/>
      <c r="S29" s="159"/>
    </row>
    <row r="30" spans="1:19" s="3" customFormat="1" ht="13.5" customHeight="1">
      <c r="A30" s="135"/>
      <c r="B30" s="154"/>
      <c r="C30" s="154"/>
      <c r="D30" s="154"/>
      <c r="E30" s="154"/>
      <c r="F30" s="154"/>
      <c r="G30" s="154"/>
      <c r="H30" s="154"/>
      <c r="I30" s="154"/>
      <c r="J30" s="32" t="s">
        <v>112</v>
      </c>
      <c r="K30" s="155"/>
      <c r="L30" s="155"/>
      <c r="M30" s="155"/>
      <c r="N30" s="155"/>
      <c r="O30" s="24" t="s">
        <v>15</v>
      </c>
      <c r="P30" s="47"/>
      <c r="Q30" s="47"/>
      <c r="R30" s="47"/>
      <c r="S30" s="159"/>
    </row>
    <row r="31" spans="1:19" s="3" customFormat="1" ht="15" customHeight="1">
      <c r="A31" s="135"/>
      <c r="B31" s="154"/>
      <c r="C31" s="154"/>
      <c r="D31" s="154"/>
      <c r="E31" s="154"/>
      <c r="F31" s="154"/>
      <c r="G31" s="154"/>
      <c r="H31" s="154"/>
      <c r="I31" s="154"/>
      <c r="J31" s="32" t="s">
        <v>113</v>
      </c>
      <c r="K31" s="155"/>
      <c r="L31" s="155"/>
      <c r="M31" s="155"/>
      <c r="N31" s="155"/>
      <c r="O31" s="24" t="s">
        <v>16</v>
      </c>
      <c r="P31" s="47"/>
      <c r="Q31" s="47"/>
      <c r="R31" s="47"/>
      <c r="S31" s="159"/>
    </row>
    <row r="32" spans="1:19" s="3" customFormat="1" ht="13.5" customHeight="1">
      <c r="A32" s="135"/>
      <c r="B32" s="154"/>
      <c r="C32" s="154"/>
      <c r="D32" s="154"/>
      <c r="E32" s="154"/>
      <c r="F32" s="154"/>
      <c r="G32" s="154"/>
      <c r="H32" s="154"/>
      <c r="I32" s="154"/>
      <c r="J32" s="32" t="s">
        <v>114</v>
      </c>
      <c r="K32" s="155"/>
      <c r="L32" s="155"/>
      <c r="M32" s="155"/>
      <c r="N32" s="155"/>
      <c r="O32" s="24" t="s">
        <v>17</v>
      </c>
      <c r="P32" s="47"/>
      <c r="Q32" s="47"/>
      <c r="R32" s="47"/>
      <c r="S32" s="159"/>
    </row>
    <row r="33" spans="1:19" s="3" customFormat="1" ht="13.5" customHeight="1">
      <c r="A33" s="135"/>
      <c r="B33" s="154"/>
      <c r="C33" s="154"/>
      <c r="D33" s="154"/>
      <c r="E33" s="154"/>
      <c r="F33" s="154"/>
      <c r="G33" s="154"/>
      <c r="H33" s="154"/>
      <c r="I33" s="154"/>
      <c r="J33" s="32" t="s">
        <v>115</v>
      </c>
      <c r="K33" s="155"/>
      <c r="L33" s="155"/>
      <c r="M33" s="155"/>
      <c r="N33" s="155"/>
      <c r="O33" s="24" t="s">
        <v>18</v>
      </c>
      <c r="P33" s="47"/>
      <c r="Q33" s="47"/>
      <c r="R33" s="47"/>
      <c r="S33" s="159"/>
    </row>
    <row r="34" spans="1:19" s="3" customFormat="1" ht="13.5">
      <c r="A34" s="135"/>
      <c r="B34" s="154"/>
      <c r="C34" s="154"/>
      <c r="D34" s="154"/>
      <c r="E34" s="154"/>
      <c r="F34" s="154"/>
      <c r="G34" s="154"/>
      <c r="H34" s="154"/>
      <c r="I34" s="154"/>
      <c r="J34" s="32"/>
      <c r="K34" s="155"/>
      <c r="L34" s="155"/>
      <c r="M34" s="155"/>
      <c r="N34" s="155"/>
      <c r="O34" s="24" t="s">
        <v>19</v>
      </c>
      <c r="P34" s="47"/>
      <c r="Q34" s="47"/>
      <c r="R34" s="47"/>
      <c r="S34" s="159"/>
    </row>
    <row r="35" spans="1:19" s="3" customFormat="1" ht="13.5">
      <c r="A35" s="135"/>
      <c r="B35" s="154"/>
      <c r="C35" s="154"/>
      <c r="D35" s="154"/>
      <c r="E35" s="154"/>
      <c r="F35" s="154"/>
      <c r="G35" s="154"/>
      <c r="H35" s="154"/>
      <c r="I35" s="154"/>
      <c r="J35" s="32"/>
      <c r="K35" s="155"/>
      <c r="L35" s="155"/>
      <c r="M35" s="155"/>
      <c r="N35" s="155"/>
      <c r="O35" s="24" t="s">
        <v>45</v>
      </c>
      <c r="P35" s="47"/>
      <c r="Q35" s="47"/>
      <c r="R35" s="47"/>
      <c r="S35" s="159"/>
    </row>
    <row r="36" spans="1:19" s="3" customFormat="1" ht="13.5" customHeight="1">
      <c r="A36" s="135"/>
      <c r="B36" s="154" t="s">
        <v>47</v>
      </c>
      <c r="C36" s="154" t="s">
        <v>39</v>
      </c>
      <c r="D36" s="154"/>
      <c r="E36" s="154" t="s">
        <v>52</v>
      </c>
      <c r="F36" s="154" t="s">
        <v>54</v>
      </c>
      <c r="G36" s="154" t="s">
        <v>53</v>
      </c>
      <c r="H36" s="154">
        <v>25</v>
      </c>
      <c r="I36" s="154">
        <v>0</v>
      </c>
      <c r="J36" s="32" t="s">
        <v>56</v>
      </c>
      <c r="K36" s="155">
        <v>0</v>
      </c>
      <c r="L36" s="155">
        <v>0</v>
      </c>
      <c r="M36" s="155">
        <v>0</v>
      </c>
      <c r="N36" s="155">
        <v>100</v>
      </c>
      <c r="O36" s="24" t="s">
        <v>12</v>
      </c>
      <c r="P36" s="47"/>
      <c r="Q36" s="47"/>
      <c r="R36" s="47"/>
      <c r="S36" s="159"/>
    </row>
    <row r="37" spans="1:19" s="3" customFormat="1" ht="13.5" customHeight="1">
      <c r="A37" s="135"/>
      <c r="B37" s="154"/>
      <c r="C37" s="154"/>
      <c r="D37" s="154"/>
      <c r="E37" s="154"/>
      <c r="F37" s="154"/>
      <c r="G37" s="154"/>
      <c r="H37" s="154"/>
      <c r="I37" s="154"/>
      <c r="J37" s="32" t="s">
        <v>57</v>
      </c>
      <c r="K37" s="155"/>
      <c r="L37" s="155"/>
      <c r="M37" s="155"/>
      <c r="N37" s="155"/>
      <c r="O37" s="24" t="s">
        <v>13</v>
      </c>
      <c r="P37" s="47"/>
      <c r="Q37" s="47"/>
      <c r="R37" s="47"/>
      <c r="S37" s="159"/>
    </row>
    <row r="38" spans="1:19" s="3" customFormat="1" ht="13.5" customHeight="1">
      <c r="A38" s="135"/>
      <c r="B38" s="154"/>
      <c r="C38" s="154"/>
      <c r="D38" s="154"/>
      <c r="E38" s="154"/>
      <c r="F38" s="154"/>
      <c r="G38" s="154"/>
      <c r="H38" s="154"/>
      <c r="I38" s="154"/>
      <c r="J38" s="32" t="s">
        <v>58</v>
      </c>
      <c r="K38" s="155"/>
      <c r="L38" s="155"/>
      <c r="M38" s="155"/>
      <c r="N38" s="155"/>
      <c r="O38" s="24" t="s">
        <v>14</v>
      </c>
      <c r="P38" s="47"/>
      <c r="Q38" s="47"/>
      <c r="R38" s="47"/>
      <c r="S38" s="159"/>
    </row>
    <row r="39" spans="1:19" s="3" customFormat="1" ht="13.5" customHeight="1">
      <c r="A39" s="135"/>
      <c r="B39" s="154"/>
      <c r="C39" s="154"/>
      <c r="D39" s="154"/>
      <c r="E39" s="154"/>
      <c r="F39" s="154"/>
      <c r="G39" s="154"/>
      <c r="H39" s="154"/>
      <c r="I39" s="154"/>
      <c r="J39" s="32" t="s">
        <v>59</v>
      </c>
      <c r="K39" s="155"/>
      <c r="L39" s="155"/>
      <c r="M39" s="155"/>
      <c r="N39" s="155"/>
      <c r="O39" s="24" t="s">
        <v>15</v>
      </c>
      <c r="P39" s="47"/>
      <c r="Q39" s="47"/>
      <c r="R39" s="47"/>
      <c r="S39" s="159"/>
    </row>
    <row r="40" spans="1:19" s="3" customFormat="1" ht="15" customHeight="1">
      <c r="A40" s="135"/>
      <c r="B40" s="154"/>
      <c r="C40" s="154"/>
      <c r="D40" s="154"/>
      <c r="E40" s="154"/>
      <c r="F40" s="154"/>
      <c r="G40" s="154"/>
      <c r="H40" s="154"/>
      <c r="I40" s="154"/>
      <c r="J40" s="32" t="s">
        <v>60</v>
      </c>
      <c r="K40" s="155"/>
      <c r="L40" s="155"/>
      <c r="M40" s="155"/>
      <c r="N40" s="155"/>
      <c r="O40" s="24" t="s">
        <v>16</v>
      </c>
      <c r="P40" s="47"/>
      <c r="Q40" s="47"/>
      <c r="R40" s="47"/>
      <c r="S40" s="159"/>
    </row>
    <row r="41" spans="1:19" s="3" customFormat="1" ht="13.5" customHeight="1">
      <c r="A41" s="135"/>
      <c r="B41" s="154"/>
      <c r="C41" s="154"/>
      <c r="D41" s="154"/>
      <c r="E41" s="154"/>
      <c r="F41" s="154"/>
      <c r="G41" s="154"/>
      <c r="H41" s="154"/>
      <c r="I41" s="154"/>
      <c r="J41" s="32" t="s">
        <v>61</v>
      </c>
      <c r="K41" s="155"/>
      <c r="L41" s="155"/>
      <c r="M41" s="155"/>
      <c r="N41" s="155"/>
      <c r="O41" s="24" t="s">
        <v>17</v>
      </c>
      <c r="P41" s="47"/>
      <c r="Q41" s="47"/>
      <c r="R41" s="47"/>
      <c r="S41" s="159"/>
    </row>
    <row r="42" spans="1:19" s="3" customFormat="1" ht="13.5" customHeight="1">
      <c r="A42" s="135"/>
      <c r="B42" s="154"/>
      <c r="C42" s="154"/>
      <c r="D42" s="154"/>
      <c r="E42" s="154"/>
      <c r="F42" s="154"/>
      <c r="G42" s="154"/>
      <c r="H42" s="154"/>
      <c r="I42" s="154"/>
      <c r="J42" s="32"/>
      <c r="K42" s="155"/>
      <c r="L42" s="155"/>
      <c r="M42" s="155"/>
      <c r="N42" s="155"/>
      <c r="O42" s="24" t="s">
        <v>18</v>
      </c>
      <c r="P42" s="47"/>
      <c r="Q42" s="47"/>
      <c r="R42" s="47"/>
      <c r="S42" s="159"/>
    </row>
    <row r="43" spans="1:19" s="3" customFormat="1" ht="13.5">
      <c r="A43" s="135"/>
      <c r="B43" s="154"/>
      <c r="C43" s="154"/>
      <c r="D43" s="154"/>
      <c r="E43" s="154"/>
      <c r="F43" s="154"/>
      <c r="G43" s="154"/>
      <c r="H43" s="154"/>
      <c r="I43" s="154"/>
      <c r="J43" s="32"/>
      <c r="K43" s="155"/>
      <c r="L43" s="155"/>
      <c r="M43" s="155"/>
      <c r="N43" s="155"/>
      <c r="O43" s="24" t="s">
        <v>19</v>
      </c>
      <c r="P43" s="47"/>
      <c r="Q43" s="47"/>
      <c r="R43" s="47"/>
      <c r="S43" s="159"/>
    </row>
    <row r="44" spans="1:19" s="3" customFormat="1" ht="13.5">
      <c r="A44" s="135"/>
      <c r="B44" s="154"/>
      <c r="C44" s="154"/>
      <c r="D44" s="154"/>
      <c r="E44" s="154"/>
      <c r="F44" s="154"/>
      <c r="G44" s="154"/>
      <c r="H44" s="154"/>
      <c r="I44" s="154"/>
      <c r="J44" s="32"/>
      <c r="K44" s="155"/>
      <c r="L44" s="155"/>
      <c r="M44" s="155"/>
      <c r="N44" s="155"/>
      <c r="O44" s="24" t="s">
        <v>45</v>
      </c>
      <c r="P44" s="47"/>
      <c r="Q44" s="47"/>
      <c r="R44" s="47"/>
      <c r="S44" s="159"/>
    </row>
    <row r="45" spans="1:19" s="3" customFormat="1" ht="13.5">
      <c r="A45" s="135"/>
      <c r="B45" s="154" t="s">
        <v>47</v>
      </c>
      <c r="C45" s="154" t="s">
        <v>39</v>
      </c>
      <c r="D45" s="154"/>
      <c r="E45" s="154" t="s">
        <v>86</v>
      </c>
      <c r="F45" s="154" t="s">
        <v>54</v>
      </c>
      <c r="G45" s="154" t="s">
        <v>87</v>
      </c>
      <c r="H45" s="154">
        <v>25</v>
      </c>
      <c r="I45" s="154">
        <v>0</v>
      </c>
      <c r="J45" s="32" t="s">
        <v>56</v>
      </c>
      <c r="K45" s="155">
        <v>0</v>
      </c>
      <c r="L45" s="155">
        <v>0</v>
      </c>
      <c r="M45" s="155">
        <v>0</v>
      </c>
      <c r="N45" s="155">
        <v>100</v>
      </c>
      <c r="O45" s="24" t="s">
        <v>12</v>
      </c>
      <c r="P45" s="47"/>
      <c r="Q45" s="47"/>
      <c r="R45" s="47"/>
      <c r="S45" s="159"/>
    </row>
    <row r="46" spans="1:19" s="3" customFormat="1" ht="13.5">
      <c r="A46" s="135"/>
      <c r="B46" s="154"/>
      <c r="C46" s="154"/>
      <c r="D46" s="154"/>
      <c r="E46" s="154"/>
      <c r="F46" s="154"/>
      <c r="G46" s="154"/>
      <c r="H46" s="154"/>
      <c r="I46" s="154"/>
      <c r="J46" s="32" t="s">
        <v>57</v>
      </c>
      <c r="K46" s="155"/>
      <c r="L46" s="155"/>
      <c r="M46" s="155"/>
      <c r="N46" s="155"/>
      <c r="O46" s="24" t="s">
        <v>13</v>
      </c>
      <c r="P46" s="47"/>
      <c r="Q46" s="47"/>
      <c r="R46" s="47"/>
      <c r="S46" s="159"/>
    </row>
    <row r="47" spans="1:19" s="3" customFormat="1" ht="13.5">
      <c r="A47" s="135"/>
      <c r="B47" s="154"/>
      <c r="C47" s="154"/>
      <c r="D47" s="154"/>
      <c r="E47" s="154"/>
      <c r="F47" s="154"/>
      <c r="G47" s="154"/>
      <c r="H47" s="154"/>
      <c r="I47" s="154"/>
      <c r="J47" s="32" t="s">
        <v>58</v>
      </c>
      <c r="K47" s="155"/>
      <c r="L47" s="155"/>
      <c r="M47" s="155"/>
      <c r="N47" s="155"/>
      <c r="O47" s="24" t="s">
        <v>14</v>
      </c>
      <c r="P47" s="47"/>
      <c r="Q47" s="47"/>
      <c r="R47" s="47"/>
      <c r="S47" s="159"/>
    </row>
    <row r="48" spans="1:19" s="3" customFormat="1" ht="13.5">
      <c r="A48" s="135"/>
      <c r="B48" s="154"/>
      <c r="C48" s="154"/>
      <c r="D48" s="154"/>
      <c r="E48" s="154"/>
      <c r="F48" s="154"/>
      <c r="G48" s="154"/>
      <c r="H48" s="154"/>
      <c r="I48" s="154"/>
      <c r="J48" s="32" t="s">
        <v>59</v>
      </c>
      <c r="K48" s="155"/>
      <c r="L48" s="155"/>
      <c r="M48" s="155"/>
      <c r="N48" s="155"/>
      <c r="O48" s="24" t="s">
        <v>15</v>
      </c>
      <c r="P48" s="47"/>
      <c r="Q48" s="47"/>
      <c r="R48" s="47"/>
      <c r="S48" s="159"/>
    </row>
    <row r="49" spans="1:19" s="3" customFormat="1" ht="27">
      <c r="A49" s="135"/>
      <c r="B49" s="154"/>
      <c r="C49" s="154"/>
      <c r="D49" s="154"/>
      <c r="E49" s="154"/>
      <c r="F49" s="154"/>
      <c r="G49" s="154"/>
      <c r="H49" s="154"/>
      <c r="I49" s="154"/>
      <c r="J49" s="32" t="s">
        <v>60</v>
      </c>
      <c r="K49" s="155"/>
      <c r="L49" s="155"/>
      <c r="M49" s="155"/>
      <c r="N49" s="155"/>
      <c r="O49" s="24" t="s">
        <v>16</v>
      </c>
      <c r="P49" s="47"/>
      <c r="Q49" s="47"/>
      <c r="R49" s="47"/>
      <c r="S49" s="159"/>
    </row>
    <row r="50" spans="1:19" s="3" customFormat="1" ht="13.5">
      <c r="A50" s="135"/>
      <c r="B50" s="154"/>
      <c r="C50" s="154"/>
      <c r="D50" s="154"/>
      <c r="E50" s="154"/>
      <c r="F50" s="154"/>
      <c r="G50" s="154"/>
      <c r="H50" s="154"/>
      <c r="I50" s="154"/>
      <c r="J50" s="32" t="s">
        <v>61</v>
      </c>
      <c r="K50" s="155"/>
      <c r="L50" s="155"/>
      <c r="M50" s="155"/>
      <c r="N50" s="155"/>
      <c r="O50" s="24" t="s">
        <v>17</v>
      </c>
      <c r="P50" s="47"/>
      <c r="Q50" s="47"/>
      <c r="R50" s="47"/>
      <c r="S50" s="159"/>
    </row>
    <row r="51" spans="1:19" s="3" customFormat="1" ht="13.5">
      <c r="A51" s="135"/>
      <c r="B51" s="154"/>
      <c r="C51" s="154"/>
      <c r="D51" s="154"/>
      <c r="E51" s="154"/>
      <c r="F51" s="154"/>
      <c r="G51" s="154"/>
      <c r="H51" s="154"/>
      <c r="I51" s="154"/>
      <c r="J51" s="32"/>
      <c r="K51" s="155"/>
      <c r="L51" s="155"/>
      <c r="M51" s="155"/>
      <c r="N51" s="155"/>
      <c r="O51" s="24" t="s">
        <v>18</v>
      </c>
      <c r="P51" s="47"/>
      <c r="Q51" s="47"/>
      <c r="R51" s="47"/>
      <c r="S51" s="159"/>
    </row>
    <row r="52" spans="1:19" s="3" customFormat="1" ht="13.5">
      <c r="A52" s="135"/>
      <c r="B52" s="154"/>
      <c r="C52" s="154"/>
      <c r="D52" s="154"/>
      <c r="E52" s="154"/>
      <c r="F52" s="154"/>
      <c r="G52" s="154"/>
      <c r="H52" s="154"/>
      <c r="I52" s="154"/>
      <c r="J52" s="32"/>
      <c r="K52" s="155"/>
      <c r="L52" s="155"/>
      <c r="M52" s="155"/>
      <c r="N52" s="155"/>
      <c r="O52" s="24" t="s">
        <v>19</v>
      </c>
      <c r="P52" s="47"/>
      <c r="Q52" s="47"/>
      <c r="R52" s="47"/>
      <c r="S52" s="159"/>
    </row>
    <row r="53" spans="1:19" s="3" customFormat="1" ht="13.5">
      <c r="A53" s="135"/>
      <c r="B53" s="154"/>
      <c r="C53" s="154"/>
      <c r="D53" s="154"/>
      <c r="E53" s="154"/>
      <c r="F53" s="154"/>
      <c r="G53" s="154"/>
      <c r="H53" s="154"/>
      <c r="I53" s="154"/>
      <c r="J53" s="32"/>
      <c r="K53" s="155"/>
      <c r="L53" s="155"/>
      <c r="M53" s="155"/>
      <c r="N53" s="155"/>
      <c r="O53" s="24" t="s">
        <v>45</v>
      </c>
      <c r="P53" s="47"/>
      <c r="Q53" s="47"/>
      <c r="R53" s="47"/>
      <c r="S53" s="159"/>
    </row>
    <row r="54" spans="1:19" s="3" customFormat="1" ht="27">
      <c r="A54" s="135"/>
      <c r="B54" s="154" t="s">
        <v>47</v>
      </c>
      <c r="C54" s="154" t="s">
        <v>39</v>
      </c>
      <c r="D54" s="154" t="s">
        <v>93</v>
      </c>
      <c r="E54" s="154" t="s">
        <v>55</v>
      </c>
      <c r="F54" s="154" t="s">
        <v>92</v>
      </c>
      <c r="G54" s="154" t="s">
        <v>95</v>
      </c>
      <c r="H54" s="154">
        <v>25</v>
      </c>
      <c r="I54" s="154">
        <v>0</v>
      </c>
      <c r="J54" s="32" t="s">
        <v>88</v>
      </c>
      <c r="K54" s="155">
        <v>100</v>
      </c>
      <c r="L54" s="155">
        <v>0</v>
      </c>
      <c r="M54" s="155">
        <v>0</v>
      </c>
      <c r="N54" s="155">
        <v>0</v>
      </c>
      <c r="O54" s="24" t="s">
        <v>12</v>
      </c>
      <c r="P54" s="47"/>
      <c r="Q54" s="47"/>
      <c r="R54" s="47"/>
      <c r="S54" s="159"/>
    </row>
    <row r="55" spans="1:19" s="3" customFormat="1" ht="13.5">
      <c r="A55" s="135"/>
      <c r="B55" s="154"/>
      <c r="C55" s="154"/>
      <c r="D55" s="154"/>
      <c r="E55" s="154"/>
      <c r="F55" s="154"/>
      <c r="G55" s="154"/>
      <c r="H55" s="154"/>
      <c r="I55" s="154"/>
      <c r="J55" s="32" t="s">
        <v>89</v>
      </c>
      <c r="K55" s="155"/>
      <c r="L55" s="155"/>
      <c r="M55" s="155"/>
      <c r="N55" s="155"/>
      <c r="O55" s="24" t="s">
        <v>13</v>
      </c>
      <c r="P55" s="47"/>
      <c r="Q55" s="47"/>
      <c r="R55" s="47"/>
      <c r="S55" s="159"/>
    </row>
    <row r="56" spans="1:19" s="3" customFormat="1" ht="27">
      <c r="A56" s="135"/>
      <c r="B56" s="154"/>
      <c r="C56" s="154"/>
      <c r="D56" s="154"/>
      <c r="E56" s="154"/>
      <c r="F56" s="154"/>
      <c r="G56" s="154"/>
      <c r="H56" s="154"/>
      <c r="I56" s="154"/>
      <c r="J56" s="32" t="s">
        <v>90</v>
      </c>
      <c r="K56" s="155"/>
      <c r="L56" s="155"/>
      <c r="M56" s="155"/>
      <c r="N56" s="155"/>
      <c r="O56" s="24" t="s">
        <v>14</v>
      </c>
      <c r="P56" s="47"/>
      <c r="Q56" s="47"/>
      <c r="R56" s="47"/>
      <c r="S56" s="159"/>
    </row>
    <row r="57" spans="1:19" s="3" customFormat="1" ht="13.5">
      <c r="A57" s="135"/>
      <c r="B57" s="154"/>
      <c r="C57" s="154"/>
      <c r="D57" s="154"/>
      <c r="E57" s="154"/>
      <c r="F57" s="154"/>
      <c r="G57" s="154"/>
      <c r="H57" s="154"/>
      <c r="I57" s="154"/>
      <c r="J57" s="32" t="s">
        <v>91</v>
      </c>
      <c r="K57" s="155"/>
      <c r="L57" s="155"/>
      <c r="M57" s="155"/>
      <c r="N57" s="155"/>
      <c r="O57" s="24" t="s">
        <v>15</v>
      </c>
      <c r="P57" s="47"/>
      <c r="Q57" s="47"/>
      <c r="R57" s="47"/>
      <c r="S57" s="159"/>
    </row>
    <row r="58" spans="1:19" s="3" customFormat="1" ht="15" customHeight="1">
      <c r="A58" s="135"/>
      <c r="B58" s="154"/>
      <c r="C58" s="154"/>
      <c r="D58" s="154"/>
      <c r="E58" s="154"/>
      <c r="F58" s="154"/>
      <c r="G58" s="154"/>
      <c r="H58" s="154"/>
      <c r="I58" s="154"/>
      <c r="J58" s="32"/>
      <c r="K58" s="155"/>
      <c r="L58" s="155"/>
      <c r="M58" s="155"/>
      <c r="N58" s="155"/>
      <c r="O58" s="24" t="s">
        <v>16</v>
      </c>
      <c r="P58" s="47"/>
      <c r="Q58" s="47"/>
      <c r="R58" s="47"/>
      <c r="S58" s="159"/>
    </row>
    <row r="59" spans="1:19" s="3" customFormat="1" ht="13.5">
      <c r="A59" s="135"/>
      <c r="B59" s="154"/>
      <c r="C59" s="154"/>
      <c r="D59" s="154"/>
      <c r="E59" s="154"/>
      <c r="F59" s="154"/>
      <c r="G59" s="154"/>
      <c r="H59" s="154"/>
      <c r="I59" s="154"/>
      <c r="J59" s="32"/>
      <c r="K59" s="155"/>
      <c r="L59" s="155"/>
      <c r="M59" s="155"/>
      <c r="N59" s="155"/>
      <c r="O59" s="24" t="s">
        <v>17</v>
      </c>
      <c r="P59" s="47"/>
      <c r="Q59" s="47"/>
      <c r="R59" s="47"/>
      <c r="S59" s="159"/>
    </row>
    <row r="60" spans="1:19" s="3" customFormat="1" ht="13.5">
      <c r="A60" s="135"/>
      <c r="B60" s="154"/>
      <c r="C60" s="154"/>
      <c r="D60" s="154"/>
      <c r="E60" s="154"/>
      <c r="F60" s="154"/>
      <c r="G60" s="154"/>
      <c r="H60" s="154"/>
      <c r="I60" s="154"/>
      <c r="J60" s="32"/>
      <c r="K60" s="155"/>
      <c r="L60" s="155"/>
      <c r="M60" s="155"/>
      <c r="N60" s="155"/>
      <c r="O60" s="24" t="s">
        <v>18</v>
      </c>
      <c r="P60" s="47"/>
      <c r="Q60" s="47"/>
      <c r="R60" s="47"/>
      <c r="S60" s="159"/>
    </row>
    <row r="61" spans="1:19" s="3" customFormat="1" ht="13.5">
      <c r="A61" s="135"/>
      <c r="B61" s="154"/>
      <c r="C61" s="154"/>
      <c r="D61" s="154"/>
      <c r="E61" s="154"/>
      <c r="F61" s="154"/>
      <c r="G61" s="154"/>
      <c r="H61" s="154"/>
      <c r="I61" s="154"/>
      <c r="J61" s="32"/>
      <c r="K61" s="155"/>
      <c r="L61" s="155"/>
      <c r="M61" s="155"/>
      <c r="N61" s="155"/>
      <c r="O61" s="24" t="s">
        <v>19</v>
      </c>
      <c r="P61" s="47"/>
      <c r="Q61" s="47"/>
      <c r="R61" s="47"/>
      <c r="S61" s="159"/>
    </row>
    <row r="62" spans="1:19" s="3" customFormat="1" ht="10.5" customHeight="1">
      <c r="A62" s="135"/>
      <c r="B62" s="154"/>
      <c r="C62" s="154"/>
      <c r="D62" s="154"/>
      <c r="E62" s="154"/>
      <c r="F62" s="154"/>
      <c r="G62" s="154"/>
      <c r="H62" s="154"/>
      <c r="I62" s="154"/>
      <c r="J62" s="32"/>
      <c r="K62" s="155"/>
      <c r="L62" s="155"/>
      <c r="M62" s="155"/>
      <c r="N62" s="155"/>
      <c r="O62" s="24" t="s">
        <v>45</v>
      </c>
      <c r="P62" s="47"/>
      <c r="Q62" s="47"/>
      <c r="R62" s="47"/>
      <c r="S62" s="159"/>
    </row>
    <row r="63" spans="1:19" ht="27">
      <c r="A63" s="135"/>
      <c r="B63" s="154" t="s">
        <v>47</v>
      </c>
      <c r="C63" s="154" t="s">
        <v>40</v>
      </c>
      <c r="D63" s="161" t="s">
        <v>121</v>
      </c>
      <c r="E63" s="154" t="s">
        <v>62</v>
      </c>
      <c r="F63" s="154" t="s">
        <v>94</v>
      </c>
      <c r="G63" s="154" t="s">
        <v>96</v>
      </c>
      <c r="H63" s="154">
        <v>25</v>
      </c>
      <c r="I63" s="154">
        <v>0</v>
      </c>
      <c r="J63" s="31" t="s">
        <v>116</v>
      </c>
      <c r="K63" s="160">
        <f>10+5+5+5</f>
        <v>25</v>
      </c>
      <c r="L63" s="160">
        <f aca="true" t="shared" si="0" ref="L63:L71">3+5+20+5+5</f>
        <v>38</v>
      </c>
      <c r="M63" s="160">
        <f aca="true" t="shared" si="1" ref="M63:M71">3+5+5+5</f>
        <v>18</v>
      </c>
      <c r="N63" s="160">
        <f aca="true" t="shared" si="2" ref="N63:N71">4+5+5+5</f>
        <v>19</v>
      </c>
      <c r="O63" s="24" t="s">
        <v>12</v>
      </c>
      <c r="P63" s="47"/>
      <c r="Q63" s="47"/>
      <c r="R63" s="47"/>
      <c r="S63" s="159"/>
    </row>
    <row r="64" spans="1:19" ht="40.5">
      <c r="A64" s="135"/>
      <c r="B64" s="154"/>
      <c r="C64" s="154"/>
      <c r="D64" s="161"/>
      <c r="E64" s="154"/>
      <c r="F64" s="154"/>
      <c r="G64" s="154"/>
      <c r="H64" s="154"/>
      <c r="I64" s="154"/>
      <c r="J64" s="31" t="s">
        <v>117</v>
      </c>
      <c r="K64" s="160"/>
      <c r="L64" s="160">
        <f t="shared" si="0"/>
        <v>38</v>
      </c>
      <c r="M64" s="160">
        <f t="shared" si="1"/>
        <v>18</v>
      </c>
      <c r="N64" s="160">
        <f t="shared" si="2"/>
        <v>19</v>
      </c>
      <c r="O64" s="24" t="s">
        <v>13</v>
      </c>
      <c r="P64" s="47"/>
      <c r="Q64" s="47"/>
      <c r="R64" s="47"/>
      <c r="S64" s="159"/>
    </row>
    <row r="65" spans="1:19" ht="27">
      <c r="A65" s="135"/>
      <c r="B65" s="154"/>
      <c r="C65" s="154"/>
      <c r="D65" s="161"/>
      <c r="E65" s="154"/>
      <c r="F65" s="154"/>
      <c r="G65" s="154"/>
      <c r="H65" s="154"/>
      <c r="I65" s="154"/>
      <c r="J65" s="31" t="s">
        <v>118</v>
      </c>
      <c r="K65" s="160"/>
      <c r="L65" s="160">
        <f t="shared" si="0"/>
        <v>38</v>
      </c>
      <c r="M65" s="160">
        <f t="shared" si="1"/>
        <v>18</v>
      </c>
      <c r="N65" s="160">
        <f t="shared" si="2"/>
        <v>19</v>
      </c>
      <c r="O65" s="24" t="s">
        <v>14</v>
      </c>
      <c r="P65" s="47"/>
      <c r="Q65" s="47"/>
      <c r="R65" s="47"/>
      <c r="S65" s="159"/>
    </row>
    <row r="66" spans="1:19" ht="40.5">
      <c r="A66" s="135"/>
      <c r="B66" s="154"/>
      <c r="C66" s="154"/>
      <c r="D66" s="161"/>
      <c r="E66" s="154"/>
      <c r="F66" s="154"/>
      <c r="G66" s="154"/>
      <c r="H66" s="154"/>
      <c r="I66" s="154"/>
      <c r="J66" s="31" t="s">
        <v>119</v>
      </c>
      <c r="K66" s="160"/>
      <c r="L66" s="160">
        <f t="shared" si="0"/>
        <v>38</v>
      </c>
      <c r="M66" s="160">
        <f t="shared" si="1"/>
        <v>18</v>
      </c>
      <c r="N66" s="160">
        <f t="shared" si="2"/>
        <v>19</v>
      </c>
      <c r="O66" s="24" t="s">
        <v>15</v>
      </c>
      <c r="P66" s="47"/>
      <c r="Q66" s="47"/>
      <c r="R66" s="47"/>
      <c r="S66" s="159"/>
    </row>
    <row r="67" spans="1:19" ht="27">
      <c r="A67" s="135"/>
      <c r="B67" s="154"/>
      <c r="C67" s="154"/>
      <c r="D67" s="161"/>
      <c r="E67" s="154"/>
      <c r="F67" s="154"/>
      <c r="G67" s="154"/>
      <c r="H67" s="154"/>
      <c r="I67" s="154"/>
      <c r="J67" s="31" t="s">
        <v>120</v>
      </c>
      <c r="K67" s="160"/>
      <c r="L67" s="160">
        <f t="shared" si="0"/>
        <v>38</v>
      </c>
      <c r="M67" s="160">
        <f t="shared" si="1"/>
        <v>18</v>
      </c>
      <c r="N67" s="160">
        <f t="shared" si="2"/>
        <v>19</v>
      </c>
      <c r="O67" s="24" t="s">
        <v>16</v>
      </c>
      <c r="P67" s="47"/>
      <c r="Q67" s="47"/>
      <c r="R67" s="47"/>
      <c r="S67" s="159"/>
    </row>
    <row r="68" spans="1:19" ht="13.5">
      <c r="A68" s="135"/>
      <c r="B68" s="154"/>
      <c r="C68" s="154"/>
      <c r="D68" s="161"/>
      <c r="E68" s="154"/>
      <c r="F68" s="154"/>
      <c r="G68" s="154"/>
      <c r="H68" s="154"/>
      <c r="I68" s="154"/>
      <c r="J68" s="31"/>
      <c r="K68" s="160"/>
      <c r="L68" s="160">
        <f t="shared" si="0"/>
        <v>38</v>
      </c>
      <c r="M68" s="160">
        <f t="shared" si="1"/>
        <v>18</v>
      </c>
      <c r="N68" s="160">
        <f t="shared" si="2"/>
        <v>19</v>
      </c>
      <c r="O68" s="24" t="s">
        <v>17</v>
      </c>
      <c r="P68" s="47"/>
      <c r="Q68" s="47"/>
      <c r="R68" s="47"/>
      <c r="S68" s="159"/>
    </row>
    <row r="69" spans="1:19" ht="13.5">
      <c r="A69" s="135"/>
      <c r="B69" s="154"/>
      <c r="C69" s="154"/>
      <c r="D69" s="161"/>
      <c r="E69" s="154"/>
      <c r="F69" s="154"/>
      <c r="G69" s="154"/>
      <c r="H69" s="154"/>
      <c r="I69" s="154"/>
      <c r="J69" s="31"/>
      <c r="K69" s="160"/>
      <c r="L69" s="160">
        <f t="shared" si="0"/>
        <v>38</v>
      </c>
      <c r="M69" s="160">
        <f t="shared" si="1"/>
        <v>18</v>
      </c>
      <c r="N69" s="160">
        <f t="shared" si="2"/>
        <v>19</v>
      </c>
      <c r="O69" s="24" t="s">
        <v>18</v>
      </c>
      <c r="P69" s="47"/>
      <c r="Q69" s="47"/>
      <c r="R69" s="47"/>
      <c r="S69" s="159"/>
    </row>
    <row r="70" spans="1:19" ht="13.5">
      <c r="A70" s="135"/>
      <c r="B70" s="154"/>
      <c r="C70" s="154"/>
      <c r="D70" s="161"/>
      <c r="E70" s="154"/>
      <c r="F70" s="154"/>
      <c r="G70" s="154"/>
      <c r="H70" s="154"/>
      <c r="I70" s="154"/>
      <c r="J70" s="31"/>
      <c r="K70" s="160"/>
      <c r="L70" s="160">
        <f t="shared" si="0"/>
        <v>38</v>
      </c>
      <c r="M70" s="160">
        <f t="shared" si="1"/>
        <v>18</v>
      </c>
      <c r="N70" s="160">
        <f t="shared" si="2"/>
        <v>19</v>
      </c>
      <c r="O70" s="24" t="s">
        <v>19</v>
      </c>
      <c r="P70" s="47"/>
      <c r="Q70" s="47"/>
      <c r="R70" s="47"/>
      <c r="S70" s="159"/>
    </row>
    <row r="71" spans="1:19" ht="13.5">
      <c r="A71" s="135"/>
      <c r="B71" s="154"/>
      <c r="C71" s="154"/>
      <c r="D71" s="161"/>
      <c r="E71" s="154"/>
      <c r="F71" s="154"/>
      <c r="G71" s="154"/>
      <c r="H71" s="154"/>
      <c r="I71" s="154"/>
      <c r="J71" s="31"/>
      <c r="K71" s="160"/>
      <c r="L71" s="160">
        <f t="shared" si="0"/>
        <v>38</v>
      </c>
      <c r="M71" s="160">
        <f t="shared" si="1"/>
        <v>18</v>
      </c>
      <c r="N71" s="160">
        <f t="shared" si="2"/>
        <v>19</v>
      </c>
      <c r="O71" s="24" t="s">
        <v>45</v>
      </c>
      <c r="P71" s="47"/>
      <c r="Q71" s="47"/>
      <c r="R71" s="47"/>
      <c r="S71" s="159"/>
    </row>
    <row r="72" spans="1:19" ht="13.5" customHeight="1">
      <c r="A72" s="143" t="s">
        <v>257</v>
      </c>
      <c r="B72" s="154" t="s">
        <v>47</v>
      </c>
      <c r="C72" s="154" t="s">
        <v>40</v>
      </c>
      <c r="D72" s="154" t="s">
        <v>122</v>
      </c>
      <c r="E72" s="154" t="s">
        <v>63</v>
      </c>
      <c r="F72" s="154" t="s">
        <v>106</v>
      </c>
      <c r="G72" s="154" t="s">
        <v>107</v>
      </c>
      <c r="H72" s="154">
        <v>25</v>
      </c>
      <c r="I72" s="154">
        <v>0</v>
      </c>
      <c r="J72" s="31" t="s">
        <v>97</v>
      </c>
      <c r="K72" s="155">
        <v>25</v>
      </c>
      <c r="L72" s="155">
        <v>25</v>
      </c>
      <c r="M72" s="155">
        <v>25</v>
      </c>
      <c r="N72" s="155">
        <v>25</v>
      </c>
      <c r="O72" s="24" t="s">
        <v>12</v>
      </c>
      <c r="P72" s="47"/>
      <c r="Q72" s="47"/>
      <c r="R72" s="47"/>
      <c r="S72" s="159"/>
    </row>
    <row r="73" spans="1:19" ht="27">
      <c r="A73" s="135"/>
      <c r="B73" s="154"/>
      <c r="C73" s="154"/>
      <c r="D73" s="154"/>
      <c r="E73" s="154"/>
      <c r="F73" s="154"/>
      <c r="G73" s="154"/>
      <c r="H73" s="154"/>
      <c r="I73" s="154"/>
      <c r="J73" s="31" t="s">
        <v>98</v>
      </c>
      <c r="K73" s="155"/>
      <c r="L73" s="155"/>
      <c r="M73" s="155"/>
      <c r="N73" s="155"/>
      <c r="O73" s="24" t="s">
        <v>13</v>
      </c>
      <c r="P73" s="47"/>
      <c r="Q73" s="47"/>
      <c r="R73" s="47"/>
      <c r="S73" s="159"/>
    </row>
    <row r="74" spans="1:19" ht="13.5">
      <c r="A74" s="135"/>
      <c r="B74" s="154"/>
      <c r="C74" s="154"/>
      <c r="D74" s="154"/>
      <c r="E74" s="154"/>
      <c r="F74" s="154"/>
      <c r="G74" s="154"/>
      <c r="H74" s="154"/>
      <c r="I74" s="154"/>
      <c r="J74" s="31" t="s">
        <v>99</v>
      </c>
      <c r="K74" s="155"/>
      <c r="L74" s="155"/>
      <c r="M74" s="155"/>
      <c r="N74" s="155"/>
      <c r="O74" s="24" t="s">
        <v>14</v>
      </c>
      <c r="P74" s="47"/>
      <c r="Q74" s="47"/>
      <c r="R74" s="47"/>
      <c r="S74" s="159"/>
    </row>
    <row r="75" spans="1:19" ht="13.5">
      <c r="A75" s="135"/>
      <c r="B75" s="154"/>
      <c r="C75" s="154"/>
      <c r="D75" s="154"/>
      <c r="E75" s="154"/>
      <c r="F75" s="154"/>
      <c r="G75" s="154"/>
      <c r="H75" s="154"/>
      <c r="I75" s="154"/>
      <c r="J75" s="32"/>
      <c r="K75" s="155"/>
      <c r="L75" s="155"/>
      <c r="M75" s="155"/>
      <c r="N75" s="155"/>
      <c r="O75" s="24" t="s">
        <v>15</v>
      </c>
      <c r="P75" s="47"/>
      <c r="Q75" s="47"/>
      <c r="R75" s="47"/>
      <c r="S75" s="159"/>
    </row>
    <row r="76" spans="1:19" ht="27">
      <c r="A76" s="135"/>
      <c r="B76" s="154"/>
      <c r="C76" s="154"/>
      <c r="D76" s="154"/>
      <c r="E76" s="154"/>
      <c r="F76" s="154"/>
      <c r="G76" s="154"/>
      <c r="H76" s="154"/>
      <c r="I76" s="154"/>
      <c r="J76" s="32"/>
      <c r="K76" s="155"/>
      <c r="L76" s="155"/>
      <c r="M76" s="155"/>
      <c r="N76" s="155"/>
      <c r="O76" s="24" t="s">
        <v>16</v>
      </c>
      <c r="P76" s="47"/>
      <c r="Q76" s="47"/>
      <c r="R76" s="47"/>
      <c r="S76" s="159"/>
    </row>
    <row r="77" spans="1:19" ht="13.5">
      <c r="A77" s="135"/>
      <c r="B77" s="154"/>
      <c r="C77" s="154"/>
      <c r="D77" s="154"/>
      <c r="E77" s="154"/>
      <c r="F77" s="154"/>
      <c r="G77" s="154"/>
      <c r="H77" s="154"/>
      <c r="I77" s="154"/>
      <c r="J77" s="32"/>
      <c r="K77" s="155"/>
      <c r="L77" s="155"/>
      <c r="M77" s="155"/>
      <c r="N77" s="155"/>
      <c r="O77" s="24" t="s">
        <v>17</v>
      </c>
      <c r="P77" s="47"/>
      <c r="Q77" s="47"/>
      <c r="R77" s="47"/>
      <c r="S77" s="159"/>
    </row>
    <row r="78" spans="1:19" ht="13.5">
      <c r="A78" s="135"/>
      <c r="B78" s="154"/>
      <c r="C78" s="154"/>
      <c r="D78" s="154"/>
      <c r="E78" s="154"/>
      <c r="F78" s="154"/>
      <c r="G78" s="154"/>
      <c r="H78" s="154"/>
      <c r="I78" s="154"/>
      <c r="J78" s="32"/>
      <c r="K78" s="155"/>
      <c r="L78" s="155"/>
      <c r="M78" s="155"/>
      <c r="N78" s="155"/>
      <c r="O78" s="24" t="s">
        <v>18</v>
      </c>
      <c r="P78" s="47"/>
      <c r="Q78" s="47"/>
      <c r="R78" s="47"/>
      <c r="S78" s="159"/>
    </row>
    <row r="79" spans="1:19" ht="13.5">
      <c r="A79" s="135"/>
      <c r="B79" s="154"/>
      <c r="C79" s="154"/>
      <c r="D79" s="154"/>
      <c r="E79" s="154"/>
      <c r="F79" s="154"/>
      <c r="G79" s="154"/>
      <c r="H79" s="154"/>
      <c r="I79" s="154"/>
      <c r="J79" s="32"/>
      <c r="K79" s="155"/>
      <c r="L79" s="155"/>
      <c r="M79" s="155"/>
      <c r="N79" s="155"/>
      <c r="O79" s="24" t="s">
        <v>19</v>
      </c>
      <c r="P79" s="47"/>
      <c r="Q79" s="47"/>
      <c r="R79" s="47"/>
      <c r="S79" s="159"/>
    </row>
    <row r="80" spans="1:19" ht="13.5">
      <c r="A80" s="135"/>
      <c r="B80" s="154"/>
      <c r="C80" s="154"/>
      <c r="D80" s="154"/>
      <c r="E80" s="154"/>
      <c r="F80" s="154"/>
      <c r="G80" s="154"/>
      <c r="H80" s="154"/>
      <c r="I80" s="154"/>
      <c r="J80" s="32"/>
      <c r="K80" s="155"/>
      <c r="L80" s="155"/>
      <c r="M80" s="155"/>
      <c r="N80" s="155"/>
      <c r="O80" s="24" t="s">
        <v>45</v>
      </c>
      <c r="P80" s="47"/>
      <c r="Q80" s="47"/>
      <c r="R80" s="47"/>
      <c r="S80" s="159"/>
    </row>
    <row r="81" spans="1:19" ht="13.5" customHeight="1">
      <c r="A81" s="135"/>
      <c r="B81" s="154" t="s">
        <v>47</v>
      </c>
      <c r="C81" s="154" t="s">
        <v>40</v>
      </c>
      <c r="D81" s="164"/>
      <c r="E81" s="154" t="s">
        <v>67</v>
      </c>
      <c r="F81" s="154" t="s">
        <v>108</v>
      </c>
      <c r="G81" s="154" t="s">
        <v>100</v>
      </c>
      <c r="H81" s="154">
        <v>25</v>
      </c>
      <c r="I81" s="154">
        <v>0</v>
      </c>
      <c r="J81" s="32" t="s">
        <v>64</v>
      </c>
      <c r="K81" s="155">
        <v>25</v>
      </c>
      <c r="L81" s="155">
        <v>25</v>
      </c>
      <c r="M81" s="155">
        <v>25</v>
      </c>
      <c r="N81" s="155">
        <v>25</v>
      </c>
      <c r="O81" s="24" t="s">
        <v>12</v>
      </c>
      <c r="P81" s="47"/>
      <c r="Q81" s="47"/>
      <c r="R81" s="47"/>
      <c r="S81" s="159"/>
    </row>
    <row r="82" spans="1:19" ht="13.5" customHeight="1">
      <c r="A82" s="135"/>
      <c r="B82" s="154"/>
      <c r="C82" s="154"/>
      <c r="D82" s="164"/>
      <c r="E82" s="154"/>
      <c r="F82" s="154"/>
      <c r="G82" s="154"/>
      <c r="H82" s="154"/>
      <c r="I82" s="154"/>
      <c r="J82" s="32" t="s">
        <v>65</v>
      </c>
      <c r="K82" s="155"/>
      <c r="L82" s="155"/>
      <c r="M82" s="155"/>
      <c r="N82" s="155"/>
      <c r="O82" s="24" t="s">
        <v>13</v>
      </c>
      <c r="P82" s="47"/>
      <c r="Q82" s="47"/>
      <c r="R82" s="47"/>
      <c r="S82" s="159"/>
    </row>
    <row r="83" spans="1:19" ht="13.5" customHeight="1">
      <c r="A83" s="135"/>
      <c r="B83" s="154"/>
      <c r="C83" s="154"/>
      <c r="D83" s="164"/>
      <c r="E83" s="154"/>
      <c r="F83" s="154"/>
      <c r="G83" s="154"/>
      <c r="H83" s="154"/>
      <c r="I83" s="154"/>
      <c r="J83" s="32" t="s">
        <v>66</v>
      </c>
      <c r="K83" s="155"/>
      <c r="L83" s="155"/>
      <c r="M83" s="155"/>
      <c r="N83" s="155"/>
      <c r="O83" s="24" t="s">
        <v>14</v>
      </c>
      <c r="P83" s="47"/>
      <c r="Q83" s="47"/>
      <c r="R83" s="47"/>
      <c r="S83" s="159"/>
    </row>
    <row r="84" spans="1:19" ht="13.5">
      <c r="A84" s="135"/>
      <c r="B84" s="154"/>
      <c r="C84" s="154"/>
      <c r="D84" s="164"/>
      <c r="E84" s="154"/>
      <c r="F84" s="154"/>
      <c r="G84" s="154"/>
      <c r="H84" s="154"/>
      <c r="I84" s="154"/>
      <c r="J84" s="32"/>
      <c r="K84" s="155"/>
      <c r="L84" s="155"/>
      <c r="M84" s="155"/>
      <c r="N84" s="155"/>
      <c r="O84" s="24" t="s">
        <v>15</v>
      </c>
      <c r="P84" s="47"/>
      <c r="Q84" s="47"/>
      <c r="R84" s="47"/>
      <c r="S84" s="159"/>
    </row>
    <row r="85" spans="1:19" ht="27">
      <c r="A85" s="135"/>
      <c r="B85" s="154"/>
      <c r="C85" s="154"/>
      <c r="D85" s="164"/>
      <c r="E85" s="154"/>
      <c r="F85" s="154"/>
      <c r="G85" s="154"/>
      <c r="H85" s="154"/>
      <c r="I85" s="154"/>
      <c r="J85" s="32"/>
      <c r="K85" s="155"/>
      <c r="L85" s="155"/>
      <c r="M85" s="155"/>
      <c r="N85" s="155"/>
      <c r="O85" s="24" t="s">
        <v>16</v>
      </c>
      <c r="P85" s="47"/>
      <c r="Q85" s="47"/>
      <c r="R85" s="47"/>
      <c r="S85" s="159"/>
    </row>
    <row r="86" spans="1:19" ht="13.5">
      <c r="A86" s="135"/>
      <c r="B86" s="154"/>
      <c r="C86" s="154"/>
      <c r="D86" s="164"/>
      <c r="E86" s="154"/>
      <c r="F86" s="154"/>
      <c r="G86" s="154"/>
      <c r="H86" s="154"/>
      <c r="I86" s="154"/>
      <c r="J86" s="32"/>
      <c r="K86" s="155"/>
      <c r="L86" s="155"/>
      <c r="M86" s="155"/>
      <c r="N86" s="155"/>
      <c r="O86" s="24" t="s">
        <v>17</v>
      </c>
      <c r="P86" s="47"/>
      <c r="Q86" s="47"/>
      <c r="R86" s="47"/>
      <c r="S86" s="159"/>
    </row>
    <row r="87" spans="1:19" ht="13.5">
      <c r="A87" s="135"/>
      <c r="B87" s="154"/>
      <c r="C87" s="154"/>
      <c r="D87" s="164"/>
      <c r="E87" s="154"/>
      <c r="F87" s="154"/>
      <c r="G87" s="154"/>
      <c r="H87" s="154"/>
      <c r="I87" s="154"/>
      <c r="J87" s="32"/>
      <c r="K87" s="155"/>
      <c r="L87" s="155"/>
      <c r="M87" s="155"/>
      <c r="N87" s="155"/>
      <c r="O87" s="24" t="s">
        <v>18</v>
      </c>
      <c r="P87" s="47"/>
      <c r="Q87" s="47"/>
      <c r="R87" s="47"/>
      <c r="S87" s="159"/>
    </row>
    <row r="88" spans="1:19" ht="13.5">
      <c r="A88" s="135"/>
      <c r="B88" s="154"/>
      <c r="C88" s="154"/>
      <c r="D88" s="164"/>
      <c r="E88" s="154"/>
      <c r="F88" s="154"/>
      <c r="G88" s="154"/>
      <c r="H88" s="154"/>
      <c r="I88" s="154"/>
      <c r="J88" s="32"/>
      <c r="K88" s="155"/>
      <c r="L88" s="155"/>
      <c r="M88" s="155"/>
      <c r="N88" s="155"/>
      <c r="O88" s="24" t="s">
        <v>19</v>
      </c>
      <c r="P88" s="47"/>
      <c r="Q88" s="47"/>
      <c r="R88" s="47"/>
      <c r="S88" s="159"/>
    </row>
    <row r="89" spans="1:19" ht="13.5">
      <c r="A89" s="135"/>
      <c r="B89" s="154"/>
      <c r="C89" s="154"/>
      <c r="D89" s="164"/>
      <c r="E89" s="154"/>
      <c r="F89" s="154"/>
      <c r="G89" s="154"/>
      <c r="H89" s="154"/>
      <c r="I89" s="154"/>
      <c r="J89" s="32"/>
      <c r="K89" s="155"/>
      <c r="L89" s="155"/>
      <c r="M89" s="155"/>
      <c r="N89" s="155"/>
      <c r="O89" s="24" t="s">
        <v>45</v>
      </c>
      <c r="P89" s="47"/>
      <c r="Q89" s="47"/>
      <c r="R89" s="47"/>
      <c r="S89" s="159"/>
    </row>
    <row r="90" spans="1:19" ht="13.5" customHeight="1">
      <c r="A90" s="135"/>
      <c r="B90" s="154" t="s">
        <v>47</v>
      </c>
      <c r="C90" s="154" t="s">
        <v>40</v>
      </c>
      <c r="D90" s="164"/>
      <c r="E90" s="154" t="s">
        <v>68</v>
      </c>
      <c r="F90" s="154" t="s">
        <v>69</v>
      </c>
      <c r="G90" s="154" t="s">
        <v>101</v>
      </c>
      <c r="H90" s="154">
        <v>25</v>
      </c>
      <c r="I90" s="154">
        <v>0</v>
      </c>
      <c r="J90" s="32" t="s">
        <v>70</v>
      </c>
      <c r="K90" s="155">
        <v>45</v>
      </c>
      <c r="L90" s="155">
        <v>35</v>
      </c>
      <c r="M90" s="155">
        <v>5</v>
      </c>
      <c r="N90" s="155">
        <v>15</v>
      </c>
      <c r="O90" s="24" t="s">
        <v>12</v>
      </c>
      <c r="P90" s="47"/>
      <c r="Q90" s="47"/>
      <c r="R90" s="47"/>
      <c r="S90" s="159"/>
    </row>
    <row r="91" spans="1:19" ht="13.5" customHeight="1">
      <c r="A91" s="135"/>
      <c r="B91" s="154"/>
      <c r="C91" s="154"/>
      <c r="D91" s="164"/>
      <c r="E91" s="154"/>
      <c r="F91" s="154"/>
      <c r="G91" s="154"/>
      <c r="H91" s="154"/>
      <c r="I91" s="154"/>
      <c r="J91" s="32" t="s">
        <v>71</v>
      </c>
      <c r="K91" s="155"/>
      <c r="L91" s="155"/>
      <c r="M91" s="155"/>
      <c r="N91" s="155"/>
      <c r="O91" s="24" t="s">
        <v>13</v>
      </c>
      <c r="P91" s="47"/>
      <c r="Q91" s="47"/>
      <c r="R91" s="47"/>
      <c r="S91" s="159"/>
    </row>
    <row r="92" spans="1:19" ht="13.5" customHeight="1">
      <c r="A92" s="135"/>
      <c r="B92" s="154"/>
      <c r="C92" s="154"/>
      <c r="D92" s="164"/>
      <c r="E92" s="154"/>
      <c r="F92" s="154"/>
      <c r="G92" s="154"/>
      <c r="H92" s="154"/>
      <c r="I92" s="154"/>
      <c r="J92" s="32" t="s">
        <v>82</v>
      </c>
      <c r="K92" s="155"/>
      <c r="L92" s="155"/>
      <c r="M92" s="155"/>
      <c r="N92" s="155"/>
      <c r="O92" s="24" t="s">
        <v>14</v>
      </c>
      <c r="P92" s="47"/>
      <c r="Q92" s="47"/>
      <c r="R92" s="47"/>
      <c r="S92" s="159"/>
    </row>
    <row r="93" spans="1:19" ht="13.5" customHeight="1">
      <c r="A93" s="135"/>
      <c r="B93" s="154"/>
      <c r="C93" s="154"/>
      <c r="D93" s="164"/>
      <c r="E93" s="154"/>
      <c r="F93" s="154"/>
      <c r="G93" s="154"/>
      <c r="H93" s="154"/>
      <c r="I93" s="154"/>
      <c r="J93" s="32" t="s">
        <v>72</v>
      </c>
      <c r="K93" s="155"/>
      <c r="L93" s="155"/>
      <c r="M93" s="155"/>
      <c r="N93" s="155"/>
      <c r="O93" s="24" t="s">
        <v>15</v>
      </c>
      <c r="P93" s="47"/>
      <c r="Q93" s="47"/>
      <c r="R93" s="47"/>
      <c r="S93" s="159"/>
    </row>
    <row r="94" spans="1:19" ht="13.5" customHeight="1">
      <c r="A94" s="135"/>
      <c r="B94" s="154"/>
      <c r="C94" s="154"/>
      <c r="D94" s="164"/>
      <c r="E94" s="154"/>
      <c r="F94" s="154"/>
      <c r="G94" s="154"/>
      <c r="H94" s="154"/>
      <c r="I94" s="154"/>
      <c r="J94" s="32" t="s">
        <v>73</v>
      </c>
      <c r="K94" s="155"/>
      <c r="L94" s="155"/>
      <c r="M94" s="155"/>
      <c r="N94" s="155"/>
      <c r="O94" s="24" t="s">
        <v>16</v>
      </c>
      <c r="P94" s="47"/>
      <c r="Q94" s="47"/>
      <c r="R94" s="47"/>
      <c r="S94" s="159"/>
    </row>
    <row r="95" spans="1:19" ht="13.5">
      <c r="A95" s="135"/>
      <c r="B95" s="154"/>
      <c r="C95" s="154"/>
      <c r="D95" s="164"/>
      <c r="E95" s="154"/>
      <c r="F95" s="154"/>
      <c r="G95" s="154"/>
      <c r="H95" s="154"/>
      <c r="I95" s="154"/>
      <c r="J95" s="32"/>
      <c r="K95" s="155"/>
      <c r="L95" s="155"/>
      <c r="M95" s="155"/>
      <c r="N95" s="155"/>
      <c r="O95" s="24" t="s">
        <v>17</v>
      </c>
      <c r="P95" s="47"/>
      <c r="Q95" s="47"/>
      <c r="R95" s="47"/>
      <c r="S95" s="159"/>
    </row>
    <row r="96" spans="1:19" ht="13.5">
      <c r="A96" s="135"/>
      <c r="B96" s="154"/>
      <c r="C96" s="154"/>
      <c r="D96" s="164"/>
      <c r="E96" s="154"/>
      <c r="F96" s="154"/>
      <c r="G96" s="154"/>
      <c r="H96" s="154"/>
      <c r="I96" s="154"/>
      <c r="J96" s="32"/>
      <c r="K96" s="155"/>
      <c r="L96" s="155"/>
      <c r="M96" s="155"/>
      <c r="N96" s="155"/>
      <c r="O96" s="24" t="s">
        <v>18</v>
      </c>
      <c r="P96" s="47"/>
      <c r="Q96" s="47"/>
      <c r="R96" s="47"/>
      <c r="S96" s="159"/>
    </row>
    <row r="97" spans="1:19" ht="13.5">
      <c r="A97" s="135"/>
      <c r="B97" s="154"/>
      <c r="C97" s="154"/>
      <c r="D97" s="164"/>
      <c r="E97" s="154"/>
      <c r="F97" s="154"/>
      <c r="G97" s="154"/>
      <c r="H97" s="154"/>
      <c r="I97" s="154"/>
      <c r="J97" s="32"/>
      <c r="K97" s="155"/>
      <c r="L97" s="155"/>
      <c r="M97" s="155"/>
      <c r="N97" s="155"/>
      <c r="O97" s="24" t="s">
        <v>19</v>
      </c>
      <c r="P97" s="47"/>
      <c r="Q97" s="47"/>
      <c r="R97" s="47"/>
      <c r="S97" s="159"/>
    </row>
    <row r="98" spans="1:19" ht="13.5">
      <c r="A98" s="135"/>
      <c r="B98" s="154"/>
      <c r="C98" s="154"/>
      <c r="D98" s="164"/>
      <c r="E98" s="154"/>
      <c r="F98" s="154"/>
      <c r="G98" s="154"/>
      <c r="H98" s="154"/>
      <c r="I98" s="154"/>
      <c r="J98" s="32"/>
      <c r="K98" s="155"/>
      <c r="L98" s="155"/>
      <c r="M98" s="155"/>
      <c r="N98" s="155"/>
      <c r="O98" s="24" t="s">
        <v>45</v>
      </c>
      <c r="P98" s="47"/>
      <c r="Q98" s="47"/>
      <c r="R98" s="47"/>
      <c r="S98" s="159"/>
    </row>
    <row r="99" spans="1:19" ht="13.5" customHeight="1">
      <c r="A99" s="135"/>
      <c r="B99" s="154" t="s">
        <v>47</v>
      </c>
      <c r="C99" s="154" t="s">
        <v>42</v>
      </c>
      <c r="D99" s="161" t="s">
        <v>123</v>
      </c>
      <c r="E99" s="154" t="s">
        <v>74</v>
      </c>
      <c r="F99" s="154" t="s">
        <v>78</v>
      </c>
      <c r="G99" s="154" t="s">
        <v>102</v>
      </c>
      <c r="H99" s="154">
        <v>100</v>
      </c>
      <c r="I99" s="154">
        <v>0</v>
      </c>
      <c r="J99" s="32" t="s">
        <v>75</v>
      </c>
      <c r="K99" s="155">
        <v>46</v>
      </c>
      <c r="L99" s="155">
        <v>42</v>
      </c>
      <c r="M99" s="155">
        <v>6</v>
      </c>
      <c r="N99" s="155">
        <v>6</v>
      </c>
      <c r="O99" s="24" t="s">
        <v>12</v>
      </c>
      <c r="P99" s="47"/>
      <c r="Q99" s="47"/>
      <c r="R99" s="47"/>
      <c r="S99" s="159"/>
    </row>
    <row r="100" spans="1:19" ht="13.5" customHeight="1">
      <c r="A100" s="135"/>
      <c r="B100" s="154"/>
      <c r="C100" s="154"/>
      <c r="D100" s="161"/>
      <c r="E100" s="154"/>
      <c r="F100" s="154"/>
      <c r="G100" s="154"/>
      <c r="H100" s="154"/>
      <c r="I100" s="154"/>
      <c r="J100" s="32" t="s">
        <v>76</v>
      </c>
      <c r="K100" s="155"/>
      <c r="L100" s="155"/>
      <c r="M100" s="155"/>
      <c r="N100" s="155"/>
      <c r="O100" s="24" t="s">
        <v>13</v>
      </c>
      <c r="P100" s="47"/>
      <c r="Q100" s="47"/>
      <c r="R100" s="47"/>
      <c r="S100" s="159"/>
    </row>
    <row r="101" spans="1:19" ht="13.5" customHeight="1">
      <c r="A101" s="135"/>
      <c r="B101" s="154"/>
      <c r="C101" s="154"/>
      <c r="D101" s="161"/>
      <c r="E101" s="154"/>
      <c r="F101" s="154"/>
      <c r="G101" s="154"/>
      <c r="H101" s="154"/>
      <c r="I101" s="154"/>
      <c r="J101" s="32" t="s">
        <v>79</v>
      </c>
      <c r="K101" s="155"/>
      <c r="L101" s="155"/>
      <c r="M101" s="155"/>
      <c r="N101" s="155"/>
      <c r="O101" s="24" t="s">
        <v>14</v>
      </c>
      <c r="P101" s="47"/>
      <c r="Q101" s="47"/>
      <c r="R101" s="47"/>
      <c r="S101" s="159"/>
    </row>
    <row r="102" spans="1:19" ht="13.5" customHeight="1">
      <c r="A102" s="135"/>
      <c r="B102" s="154"/>
      <c r="C102" s="154"/>
      <c r="D102" s="161"/>
      <c r="E102" s="154"/>
      <c r="F102" s="154"/>
      <c r="G102" s="154"/>
      <c r="H102" s="154"/>
      <c r="I102" s="154"/>
      <c r="J102" s="32" t="s">
        <v>80</v>
      </c>
      <c r="K102" s="155"/>
      <c r="L102" s="155"/>
      <c r="M102" s="155"/>
      <c r="N102" s="155"/>
      <c r="O102" s="24" t="s">
        <v>15</v>
      </c>
      <c r="P102" s="47"/>
      <c r="Q102" s="47"/>
      <c r="R102" s="47"/>
      <c r="S102" s="159"/>
    </row>
    <row r="103" spans="1:19" ht="13.5" customHeight="1">
      <c r="A103" s="135"/>
      <c r="B103" s="154"/>
      <c r="C103" s="154"/>
      <c r="D103" s="161"/>
      <c r="E103" s="154"/>
      <c r="F103" s="154"/>
      <c r="G103" s="154"/>
      <c r="H103" s="154"/>
      <c r="I103" s="154"/>
      <c r="J103" s="32" t="s">
        <v>77</v>
      </c>
      <c r="K103" s="155"/>
      <c r="L103" s="155"/>
      <c r="M103" s="155"/>
      <c r="N103" s="155"/>
      <c r="O103" s="24" t="s">
        <v>16</v>
      </c>
      <c r="P103" s="47"/>
      <c r="Q103" s="47"/>
      <c r="R103" s="47"/>
      <c r="S103" s="159"/>
    </row>
    <row r="104" spans="1:19" ht="13.5" customHeight="1">
      <c r="A104" s="135"/>
      <c r="B104" s="154"/>
      <c r="C104" s="154"/>
      <c r="D104" s="161"/>
      <c r="E104" s="154"/>
      <c r="F104" s="154"/>
      <c r="G104" s="154"/>
      <c r="H104" s="154"/>
      <c r="I104" s="154"/>
      <c r="J104" s="32" t="s">
        <v>81</v>
      </c>
      <c r="K104" s="155"/>
      <c r="L104" s="155"/>
      <c r="M104" s="155"/>
      <c r="N104" s="155"/>
      <c r="O104" s="24" t="s">
        <v>17</v>
      </c>
      <c r="P104" s="47"/>
      <c r="Q104" s="47"/>
      <c r="R104" s="47"/>
      <c r="S104" s="159"/>
    </row>
    <row r="105" spans="1:19" ht="13.5">
      <c r="A105" s="135"/>
      <c r="B105" s="154"/>
      <c r="C105" s="154"/>
      <c r="D105" s="161"/>
      <c r="E105" s="154"/>
      <c r="F105" s="154"/>
      <c r="G105" s="154"/>
      <c r="H105" s="154"/>
      <c r="I105" s="154"/>
      <c r="J105" s="32"/>
      <c r="K105" s="155"/>
      <c r="L105" s="155"/>
      <c r="M105" s="155"/>
      <c r="N105" s="155"/>
      <c r="O105" s="24" t="s">
        <v>18</v>
      </c>
      <c r="P105" s="47"/>
      <c r="Q105" s="47"/>
      <c r="R105" s="47"/>
      <c r="S105" s="159"/>
    </row>
    <row r="106" spans="1:19" ht="13.5">
      <c r="A106" s="135"/>
      <c r="B106" s="154"/>
      <c r="C106" s="154"/>
      <c r="D106" s="161"/>
      <c r="E106" s="154"/>
      <c r="F106" s="154"/>
      <c r="G106" s="154"/>
      <c r="H106" s="154"/>
      <c r="I106" s="154"/>
      <c r="J106" s="32"/>
      <c r="K106" s="155"/>
      <c r="L106" s="155"/>
      <c r="M106" s="155"/>
      <c r="N106" s="155"/>
      <c r="O106" s="24" t="s">
        <v>19</v>
      </c>
      <c r="P106" s="47"/>
      <c r="Q106" s="47"/>
      <c r="R106" s="47"/>
      <c r="S106" s="159"/>
    </row>
    <row r="107" spans="1:19" ht="13.5">
      <c r="A107" s="135"/>
      <c r="B107" s="154"/>
      <c r="C107" s="154"/>
      <c r="D107" s="161"/>
      <c r="E107" s="154"/>
      <c r="F107" s="154"/>
      <c r="G107" s="154"/>
      <c r="H107" s="154"/>
      <c r="I107" s="154"/>
      <c r="J107" s="32"/>
      <c r="K107" s="155"/>
      <c r="L107" s="155"/>
      <c r="M107" s="155"/>
      <c r="N107" s="155"/>
      <c r="O107" s="24" t="s">
        <v>45</v>
      </c>
      <c r="P107" s="47"/>
      <c r="Q107" s="47"/>
      <c r="R107" s="47"/>
      <c r="S107" s="159"/>
    </row>
    <row r="108" spans="1:19" ht="13.5" customHeight="1">
      <c r="A108" s="135"/>
      <c r="B108" s="154" t="s">
        <v>47</v>
      </c>
      <c r="C108" s="154" t="s">
        <v>43</v>
      </c>
      <c r="D108" s="161" t="s">
        <v>103</v>
      </c>
      <c r="E108" s="154" t="s">
        <v>104</v>
      </c>
      <c r="F108" s="154" t="s">
        <v>78</v>
      </c>
      <c r="G108" s="154" t="s">
        <v>105</v>
      </c>
      <c r="H108" s="154">
        <v>100</v>
      </c>
      <c r="I108" s="154">
        <v>0</v>
      </c>
      <c r="J108" s="32" t="s">
        <v>83</v>
      </c>
      <c r="K108" s="155">
        <v>66</v>
      </c>
      <c r="L108" s="155">
        <v>0</v>
      </c>
      <c r="M108" s="155">
        <v>0</v>
      </c>
      <c r="N108" s="155">
        <v>34</v>
      </c>
      <c r="O108" s="24" t="s">
        <v>12</v>
      </c>
      <c r="P108" s="47"/>
      <c r="Q108" s="47"/>
      <c r="R108" s="47"/>
      <c r="S108" s="159"/>
    </row>
    <row r="109" spans="1:19" ht="13.5" customHeight="1">
      <c r="A109" s="135"/>
      <c r="B109" s="154"/>
      <c r="C109" s="154"/>
      <c r="D109" s="161"/>
      <c r="E109" s="154"/>
      <c r="F109" s="154"/>
      <c r="G109" s="154"/>
      <c r="H109" s="154"/>
      <c r="I109" s="154"/>
      <c r="J109" s="32" t="s">
        <v>84</v>
      </c>
      <c r="K109" s="155"/>
      <c r="L109" s="155"/>
      <c r="M109" s="155"/>
      <c r="N109" s="155"/>
      <c r="O109" s="24" t="s">
        <v>13</v>
      </c>
      <c r="P109" s="47"/>
      <c r="Q109" s="47"/>
      <c r="R109" s="47"/>
      <c r="S109" s="159"/>
    </row>
    <row r="110" spans="1:19" ht="13.5" customHeight="1">
      <c r="A110" s="135"/>
      <c r="B110" s="154"/>
      <c r="C110" s="154"/>
      <c r="D110" s="161"/>
      <c r="E110" s="154"/>
      <c r="F110" s="154"/>
      <c r="G110" s="154"/>
      <c r="H110" s="154"/>
      <c r="I110" s="154"/>
      <c r="J110" s="32" t="s">
        <v>85</v>
      </c>
      <c r="K110" s="155"/>
      <c r="L110" s="155"/>
      <c r="M110" s="155"/>
      <c r="N110" s="155"/>
      <c r="O110" s="24" t="s">
        <v>14</v>
      </c>
      <c r="P110" s="47"/>
      <c r="Q110" s="47"/>
      <c r="R110" s="47"/>
      <c r="S110" s="159"/>
    </row>
    <row r="111" spans="1:19" ht="13.5">
      <c r="A111" s="135"/>
      <c r="B111" s="154"/>
      <c r="C111" s="154"/>
      <c r="D111" s="161"/>
      <c r="E111" s="154"/>
      <c r="F111" s="154"/>
      <c r="G111" s="154"/>
      <c r="H111" s="154"/>
      <c r="I111" s="154"/>
      <c r="J111" s="33"/>
      <c r="K111" s="155"/>
      <c r="L111" s="155"/>
      <c r="M111" s="155"/>
      <c r="N111" s="155"/>
      <c r="O111" s="24" t="s">
        <v>15</v>
      </c>
      <c r="P111" s="47"/>
      <c r="Q111" s="47"/>
      <c r="R111" s="47"/>
      <c r="S111" s="159"/>
    </row>
    <row r="112" spans="1:19" ht="27">
      <c r="A112" s="135"/>
      <c r="B112" s="154"/>
      <c r="C112" s="154"/>
      <c r="D112" s="161"/>
      <c r="E112" s="154"/>
      <c r="F112" s="154"/>
      <c r="G112" s="154"/>
      <c r="H112" s="154"/>
      <c r="I112" s="154"/>
      <c r="J112" s="32"/>
      <c r="K112" s="155"/>
      <c r="L112" s="155"/>
      <c r="M112" s="155"/>
      <c r="N112" s="155"/>
      <c r="O112" s="24" t="s">
        <v>16</v>
      </c>
      <c r="P112" s="47"/>
      <c r="Q112" s="47"/>
      <c r="R112" s="47"/>
      <c r="S112" s="159"/>
    </row>
    <row r="113" spans="1:19" ht="13.5">
      <c r="A113" s="135"/>
      <c r="B113" s="154"/>
      <c r="C113" s="154"/>
      <c r="D113" s="161"/>
      <c r="E113" s="154"/>
      <c r="F113" s="154"/>
      <c r="G113" s="154"/>
      <c r="H113" s="154"/>
      <c r="I113" s="154"/>
      <c r="J113" s="32"/>
      <c r="K113" s="155"/>
      <c r="L113" s="155"/>
      <c r="M113" s="155"/>
      <c r="N113" s="155"/>
      <c r="O113" s="24" t="s">
        <v>17</v>
      </c>
      <c r="P113" s="47"/>
      <c r="Q113" s="47"/>
      <c r="R113" s="47"/>
      <c r="S113" s="159"/>
    </row>
    <row r="114" spans="1:19" ht="13.5">
      <c r="A114" s="135"/>
      <c r="B114" s="154"/>
      <c r="C114" s="154"/>
      <c r="D114" s="161"/>
      <c r="E114" s="154"/>
      <c r="F114" s="154"/>
      <c r="G114" s="154"/>
      <c r="H114" s="154"/>
      <c r="I114" s="154"/>
      <c r="J114" s="32"/>
      <c r="K114" s="155"/>
      <c r="L114" s="155"/>
      <c r="M114" s="155"/>
      <c r="N114" s="155"/>
      <c r="O114" s="24" t="s">
        <v>18</v>
      </c>
      <c r="P114" s="47"/>
      <c r="Q114" s="47"/>
      <c r="R114" s="47"/>
      <c r="S114" s="159"/>
    </row>
    <row r="115" spans="1:19" ht="13.5">
      <c r="A115" s="135"/>
      <c r="B115" s="154"/>
      <c r="C115" s="154"/>
      <c r="D115" s="161"/>
      <c r="E115" s="154"/>
      <c r="F115" s="154"/>
      <c r="G115" s="154"/>
      <c r="H115" s="154"/>
      <c r="I115" s="154"/>
      <c r="J115" s="32"/>
      <c r="K115" s="155"/>
      <c r="L115" s="155"/>
      <c r="M115" s="155"/>
      <c r="N115" s="155"/>
      <c r="O115" s="24" t="s">
        <v>19</v>
      </c>
      <c r="P115" s="47"/>
      <c r="Q115" s="47"/>
      <c r="R115" s="47"/>
      <c r="S115" s="159"/>
    </row>
    <row r="116" spans="1:19" ht="13.5">
      <c r="A116" s="135"/>
      <c r="B116" s="154"/>
      <c r="C116" s="154"/>
      <c r="D116" s="161"/>
      <c r="E116" s="154"/>
      <c r="F116" s="154"/>
      <c r="G116" s="154"/>
      <c r="H116" s="154"/>
      <c r="I116" s="154"/>
      <c r="J116" s="32"/>
      <c r="K116" s="155"/>
      <c r="L116" s="155"/>
      <c r="M116" s="155"/>
      <c r="N116" s="155"/>
      <c r="O116" s="24" t="s">
        <v>45</v>
      </c>
      <c r="P116" s="47"/>
      <c r="Q116" s="47"/>
      <c r="R116" s="47"/>
      <c r="S116" s="159"/>
    </row>
    <row r="117" spans="1:19" ht="14.25" customHeight="1">
      <c r="A117" s="169" t="s">
        <v>201</v>
      </c>
      <c r="B117" s="148" t="s">
        <v>125</v>
      </c>
      <c r="C117" s="148" t="s">
        <v>31</v>
      </c>
      <c r="D117" s="148" t="s">
        <v>126</v>
      </c>
      <c r="E117" s="148" t="s">
        <v>127</v>
      </c>
      <c r="F117" s="148" t="s">
        <v>128</v>
      </c>
      <c r="G117" s="148" t="s">
        <v>129</v>
      </c>
      <c r="H117" s="147">
        <v>0.8</v>
      </c>
      <c r="I117" s="147">
        <v>1</v>
      </c>
      <c r="J117" s="34" t="s">
        <v>130</v>
      </c>
      <c r="K117" s="165">
        <v>25</v>
      </c>
      <c r="L117" s="165">
        <v>25</v>
      </c>
      <c r="M117" s="165">
        <v>25</v>
      </c>
      <c r="N117" s="165">
        <v>25</v>
      </c>
      <c r="O117" s="25" t="s">
        <v>45</v>
      </c>
      <c r="P117" s="48"/>
      <c r="Q117" s="48"/>
      <c r="R117" s="48"/>
      <c r="S117" s="48"/>
    </row>
    <row r="118" spans="1:19" ht="13.5">
      <c r="A118" s="169"/>
      <c r="B118" s="148"/>
      <c r="C118" s="148"/>
      <c r="D118" s="148"/>
      <c r="E118" s="148"/>
      <c r="F118" s="148"/>
      <c r="G118" s="148"/>
      <c r="H118" s="148"/>
      <c r="I118" s="148"/>
      <c r="J118" s="34" t="s">
        <v>131</v>
      </c>
      <c r="K118" s="165"/>
      <c r="L118" s="165"/>
      <c r="M118" s="165"/>
      <c r="N118" s="165"/>
      <c r="O118" s="25" t="s">
        <v>12</v>
      </c>
      <c r="P118" s="48"/>
      <c r="Q118" s="48"/>
      <c r="R118" s="48"/>
      <c r="S118" s="48"/>
    </row>
    <row r="119" spans="1:19" ht="27">
      <c r="A119" s="169"/>
      <c r="B119" s="148"/>
      <c r="C119" s="148"/>
      <c r="D119" s="148"/>
      <c r="E119" s="148"/>
      <c r="F119" s="148"/>
      <c r="G119" s="148"/>
      <c r="H119" s="148"/>
      <c r="I119" s="148"/>
      <c r="J119" s="34" t="s">
        <v>132</v>
      </c>
      <c r="K119" s="165"/>
      <c r="L119" s="165"/>
      <c r="M119" s="165"/>
      <c r="N119" s="165"/>
      <c r="O119" s="25" t="s">
        <v>13</v>
      </c>
      <c r="P119" s="48"/>
      <c r="Q119" s="48"/>
      <c r="R119" s="48"/>
      <c r="S119" s="48"/>
    </row>
    <row r="120" spans="1:19" ht="24" customHeight="1">
      <c r="A120" s="169"/>
      <c r="B120" s="148"/>
      <c r="C120" s="148"/>
      <c r="D120" s="148"/>
      <c r="E120" s="148"/>
      <c r="F120" s="148"/>
      <c r="G120" s="148"/>
      <c r="H120" s="148"/>
      <c r="I120" s="148"/>
      <c r="J120" s="34" t="s">
        <v>133</v>
      </c>
      <c r="K120" s="165"/>
      <c r="L120" s="165"/>
      <c r="M120" s="165"/>
      <c r="N120" s="165"/>
      <c r="O120" s="25" t="s">
        <v>14</v>
      </c>
      <c r="P120" s="48"/>
      <c r="Q120" s="48"/>
      <c r="R120" s="48"/>
      <c r="S120" s="48"/>
    </row>
    <row r="121" spans="1:19" ht="40.5">
      <c r="A121" s="169"/>
      <c r="B121" s="148" t="s">
        <v>125</v>
      </c>
      <c r="C121" s="148" t="s">
        <v>31</v>
      </c>
      <c r="D121" s="148" t="s">
        <v>134</v>
      </c>
      <c r="E121" s="148" t="s">
        <v>135</v>
      </c>
      <c r="F121" s="148" t="s">
        <v>136</v>
      </c>
      <c r="G121" s="148" t="s">
        <v>137</v>
      </c>
      <c r="H121" s="147">
        <v>0.2</v>
      </c>
      <c r="I121" s="147">
        <v>1</v>
      </c>
      <c r="J121" s="34" t="s">
        <v>138</v>
      </c>
      <c r="K121" s="165">
        <v>0</v>
      </c>
      <c r="L121" s="165">
        <v>50</v>
      </c>
      <c r="M121" s="165">
        <v>0</v>
      </c>
      <c r="N121" s="165">
        <v>50</v>
      </c>
      <c r="O121" s="25" t="s">
        <v>45</v>
      </c>
      <c r="P121" s="48"/>
      <c r="Q121" s="48"/>
      <c r="R121" s="48"/>
      <c r="S121" s="48"/>
    </row>
    <row r="122" spans="1:19" ht="41.25" customHeight="1">
      <c r="A122" s="169"/>
      <c r="B122" s="148"/>
      <c r="C122" s="148"/>
      <c r="D122" s="148"/>
      <c r="E122" s="148"/>
      <c r="F122" s="148"/>
      <c r="G122" s="148"/>
      <c r="H122" s="148"/>
      <c r="I122" s="148"/>
      <c r="J122" s="34" t="s">
        <v>139</v>
      </c>
      <c r="K122" s="165"/>
      <c r="L122" s="165"/>
      <c r="M122" s="165"/>
      <c r="N122" s="165"/>
      <c r="O122" s="25" t="s">
        <v>12</v>
      </c>
      <c r="P122" s="48"/>
      <c r="Q122" s="48"/>
      <c r="R122" s="48"/>
      <c r="S122" s="48"/>
    </row>
    <row r="123" spans="1:19" ht="40.5">
      <c r="A123" s="169"/>
      <c r="B123" s="148" t="s">
        <v>140</v>
      </c>
      <c r="C123" s="148" t="s">
        <v>34</v>
      </c>
      <c r="D123" s="148" t="s">
        <v>141</v>
      </c>
      <c r="E123" s="148" t="s">
        <v>142</v>
      </c>
      <c r="F123" s="148" t="s">
        <v>143</v>
      </c>
      <c r="G123" s="147" t="s">
        <v>144</v>
      </c>
      <c r="H123" s="147">
        <v>1</v>
      </c>
      <c r="I123" s="147">
        <v>1</v>
      </c>
      <c r="J123" s="34" t="s">
        <v>145</v>
      </c>
      <c r="K123" s="165">
        <v>0</v>
      </c>
      <c r="L123" s="165">
        <v>50</v>
      </c>
      <c r="M123" s="165">
        <v>0</v>
      </c>
      <c r="N123" s="165">
        <v>50</v>
      </c>
      <c r="O123" s="25" t="s">
        <v>12</v>
      </c>
      <c r="P123" s="48"/>
      <c r="Q123" s="48"/>
      <c r="R123" s="48"/>
      <c r="S123" s="48"/>
    </row>
    <row r="124" spans="1:19" ht="40.5">
      <c r="A124" s="169"/>
      <c r="B124" s="148"/>
      <c r="C124" s="148"/>
      <c r="D124" s="148"/>
      <c r="E124" s="148"/>
      <c r="F124" s="148"/>
      <c r="G124" s="148"/>
      <c r="H124" s="148"/>
      <c r="I124" s="148"/>
      <c r="J124" s="34" t="s">
        <v>146</v>
      </c>
      <c r="K124" s="165"/>
      <c r="L124" s="165"/>
      <c r="M124" s="165"/>
      <c r="N124" s="165"/>
      <c r="O124" s="25" t="s">
        <v>13</v>
      </c>
      <c r="P124" s="48"/>
      <c r="Q124" s="48"/>
      <c r="R124" s="48"/>
      <c r="S124" s="48"/>
    </row>
    <row r="125" spans="1:19" ht="40.5">
      <c r="A125" s="169"/>
      <c r="B125" s="148"/>
      <c r="C125" s="148"/>
      <c r="D125" s="148"/>
      <c r="E125" s="148"/>
      <c r="F125" s="148"/>
      <c r="G125" s="148"/>
      <c r="H125" s="148"/>
      <c r="I125" s="148"/>
      <c r="J125" s="34" t="s">
        <v>147</v>
      </c>
      <c r="K125" s="165"/>
      <c r="L125" s="165"/>
      <c r="M125" s="165"/>
      <c r="N125" s="165"/>
      <c r="O125" s="25" t="s">
        <v>14</v>
      </c>
      <c r="P125" s="48"/>
      <c r="Q125" s="48"/>
      <c r="R125" s="48"/>
      <c r="S125" s="48"/>
    </row>
    <row r="126" spans="1:19" ht="27">
      <c r="A126" s="169"/>
      <c r="B126" s="148" t="s">
        <v>47</v>
      </c>
      <c r="C126" s="148" t="s">
        <v>148</v>
      </c>
      <c r="D126" s="148" t="s">
        <v>149</v>
      </c>
      <c r="E126" s="148" t="s">
        <v>150</v>
      </c>
      <c r="F126" s="148" t="s">
        <v>151</v>
      </c>
      <c r="G126" s="148" t="s">
        <v>152</v>
      </c>
      <c r="H126" s="147">
        <v>0.75</v>
      </c>
      <c r="I126" s="147">
        <v>1</v>
      </c>
      <c r="J126" s="34" t="s">
        <v>153</v>
      </c>
      <c r="K126" s="165">
        <v>0</v>
      </c>
      <c r="L126" s="165">
        <v>50</v>
      </c>
      <c r="M126" s="165">
        <v>0</v>
      </c>
      <c r="N126" s="165">
        <v>50</v>
      </c>
      <c r="O126" s="25" t="s">
        <v>14</v>
      </c>
      <c r="P126" s="48"/>
      <c r="Q126" s="48"/>
      <c r="R126" s="48"/>
      <c r="S126" s="48"/>
    </row>
    <row r="127" spans="1:19" ht="27">
      <c r="A127" s="169"/>
      <c r="B127" s="148"/>
      <c r="C127" s="148"/>
      <c r="D127" s="148"/>
      <c r="E127" s="148"/>
      <c r="F127" s="148"/>
      <c r="G127" s="148"/>
      <c r="H127" s="148"/>
      <c r="I127" s="148"/>
      <c r="J127" s="34" t="s">
        <v>154</v>
      </c>
      <c r="K127" s="165"/>
      <c r="L127" s="165"/>
      <c r="M127" s="165"/>
      <c r="N127" s="165"/>
      <c r="O127" s="25" t="s">
        <v>15</v>
      </c>
      <c r="P127" s="48"/>
      <c r="Q127" s="48"/>
      <c r="R127" s="48"/>
      <c r="S127" s="48"/>
    </row>
    <row r="128" spans="1:19" ht="27">
      <c r="A128" s="169"/>
      <c r="B128" s="148"/>
      <c r="C128" s="148"/>
      <c r="D128" s="148"/>
      <c r="E128" s="148"/>
      <c r="F128" s="148"/>
      <c r="G128" s="148"/>
      <c r="H128" s="148"/>
      <c r="I128" s="148"/>
      <c r="J128" s="34" t="s">
        <v>155</v>
      </c>
      <c r="K128" s="165"/>
      <c r="L128" s="165"/>
      <c r="M128" s="165"/>
      <c r="N128" s="165"/>
      <c r="O128" s="25" t="s">
        <v>12</v>
      </c>
      <c r="P128" s="48"/>
      <c r="Q128" s="48"/>
      <c r="R128" s="48"/>
      <c r="S128" s="48"/>
    </row>
    <row r="129" spans="1:19" ht="27">
      <c r="A129" s="169"/>
      <c r="B129" s="148" t="s">
        <v>47</v>
      </c>
      <c r="C129" s="148" t="s">
        <v>148</v>
      </c>
      <c r="D129" s="148" t="s">
        <v>156</v>
      </c>
      <c r="E129" s="148" t="s">
        <v>157</v>
      </c>
      <c r="F129" s="148" t="s">
        <v>158</v>
      </c>
      <c r="G129" s="148" t="s">
        <v>159</v>
      </c>
      <c r="H129" s="147">
        <v>0.25</v>
      </c>
      <c r="I129" s="147">
        <v>1</v>
      </c>
      <c r="J129" s="34" t="s">
        <v>160</v>
      </c>
      <c r="K129" s="165">
        <v>0</v>
      </c>
      <c r="L129" s="165">
        <v>50</v>
      </c>
      <c r="M129" s="165">
        <v>0</v>
      </c>
      <c r="N129" s="165">
        <v>50</v>
      </c>
      <c r="O129" s="25" t="s">
        <v>14</v>
      </c>
      <c r="P129" s="48"/>
      <c r="Q129" s="48"/>
      <c r="R129" s="48"/>
      <c r="S129" s="48"/>
    </row>
    <row r="130" spans="1:19" ht="40.5">
      <c r="A130" s="169"/>
      <c r="B130" s="148"/>
      <c r="C130" s="148"/>
      <c r="D130" s="148"/>
      <c r="E130" s="148"/>
      <c r="F130" s="148"/>
      <c r="G130" s="148"/>
      <c r="H130" s="148"/>
      <c r="I130" s="148"/>
      <c r="J130" s="34" t="s">
        <v>161</v>
      </c>
      <c r="K130" s="165"/>
      <c r="L130" s="165"/>
      <c r="M130" s="165"/>
      <c r="N130" s="165"/>
      <c r="O130" s="25" t="s">
        <v>15</v>
      </c>
      <c r="P130" s="48"/>
      <c r="Q130" s="48"/>
      <c r="R130" s="48"/>
      <c r="S130" s="48"/>
    </row>
    <row r="131" spans="1:19" ht="13.5">
      <c r="A131" s="169"/>
      <c r="B131" s="148" t="s">
        <v>47</v>
      </c>
      <c r="C131" s="148" t="s">
        <v>162</v>
      </c>
      <c r="D131" s="148" t="s">
        <v>163</v>
      </c>
      <c r="E131" s="148" t="s">
        <v>164</v>
      </c>
      <c r="F131" s="148" t="s">
        <v>165</v>
      </c>
      <c r="G131" s="148" t="s">
        <v>166</v>
      </c>
      <c r="H131" s="147">
        <v>1</v>
      </c>
      <c r="I131" s="147">
        <v>1</v>
      </c>
      <c r="J131" s="166" t="s">
        <v>167</v>
      </c>
      <c r="K131" s="165">
        <v>25</v>
      </c>
      <c r="L131" s="165">
        <v>25</v>
      </c>
      <c r="M131" s="165">
        <v>25</v>
      </c>
      <c r="N131" s="165">
        <v>25</v>
      </c>
      <c r="O131" s="25" t="s">
        <v>13</v>
      </c>
      <c r="P131" s="48"/>
      <c r="Q131" s="48"/>
      <c r="R131" s="48"/>
      <c r="S131" s="48"/>
    </row>
    <row r="132" spans="1:19" ht="13.5">
      <c r="A132" s="169"/>
      <c r="B132" s="148"/>
      <c r="C132" s="148"/>
      <c r="D132" s="148"/>
      <c r="E132" s="148"/>
      <c r="F132" s="148"/>
      <c r="G132" s="148"/>
      <c r="H132" s="147"/>
      <c r="I132" s="147"/>
      <c r="J132" s="166"/>
      <c r="K132" s="165"/>
      <c r="L132" s="165"/>
      <c r="M132" s="165"/>
      <c r="N132" s="165"/>
      <c r="O132" s="25" t="s">
        <v>14</v>
      </c>
      <c r="P132" s="48"/>
      <c r="Q132" s="48"/>
      <c r="R132" s="48"/>
      <c r="S132" s="48"/>
    </row>
    <row r="133" spans="1:19" ht="27">
      <c r="A133" s="169"/>
      <c r="B133" s="148"/>
      <c r="C133" s="148"/>
      <c r="D133" s="148"/>
      <c r="E133" s="148"/>
      <c r="F133" s="148"/>
      <c r="G133" s="148"/>
      <c r="H133" s="147"/>
      <c r="I133" s="147"/>
      <c r="J133" s="34" t="s">
        <v>168</v>
      </c>
      <c r="K133" s="165"/>
      <c r="L133" s="165"/>
      <c r="M133" s="165"/>
      <c r="N133" s="165"/>
      <c r="O133" s="25" t="s">
        <v>12</v>
      </c>
      <c r="P133" s="48"/>
      <c r="Q133" s="48"/>
      <c r="R133" s="48"/>
      <c r="S133" s="48"/>
    </row>
    <row r="134" spans="1:19" ht="27">
      <c r="A134" s="169"/>
      <c r="B134" s="148"/>
      <c r="C134" s="148"/>
      <c r="D134" s="148"/>
      <c r="E134" s="148"/>
      <c r="F134" s="148"/>
      <c r="G134" s="148"/>
      <c r="H134" s="147"/>
      <c r="I134" s="147"/>
      <c r="J134" s="34" t="s">
        <v>169</v>
      </c>
      <c r="K134" s="165"/>
      <c r="L134" s="165"/>
      <c r="M134" s="165"/>
      <c r="N134" s="165"/>
      <c r="O134" s="25" t="s">
        <v>14</v>
      </c>
      <c r="P134" s="48"/>
      <c r="Q134" s="48"/>
      <c r="R134" s="48"/>
      <c r="S134" s="48"/>
    </row>
    <row r="135" spans="1:19" ht="13.5">
      <c r="A135" s="169"/>
      <c r="B135" s="148" t="s">
        <v>47</v>
      </c>
      <c r="C135" s="148" t="s">
        <v>170</v>
      </c>
      <c r="D135" s="148" t="s">
        <v>171</v>
      </c>
      <c r="E135" s="148" t="s">
        <v>172</v>
      </c>
      <c r="F135" s="148" t="s">
        <v>173</v>
      </c>
      <c r="G135" s="148" t="s">
        <v>174</v>
      </c>
      <c r="H135" s="147">
        <v>1</v>
      </c>
      <c r="I135" s="147">
        <v>1</v>
      </c>
      <c r="J135" s="34" t="s">
        <v>175</v>
      </c>
      <c r="K135" s="165">
        <v>25</v>
      </c>
      <c r="L135" s="165">
        <v>25</v>
      </c>
      <c r="M135" s="165">
        <v>25</v>
      </c>
      <c r="N135" s="165">
        <v>25</v>
      </c>
      <c r="O135" s="25" t="s">
        <v>15</v>
      </c>
      <c r="P135" s="48"/>
      <c r="Q135" s="48"/>
      <c r="R135" s="48"/>
      <c r="S135" s="48"/>
    </row>
    <row r="136" spans="1:19" ht="27">
      <c r="A136" s="169"/>
      <c r="B136" s="148"/>
      <c r="C136" s="148"/>
      <c r="D136" s="148"/>
      <c r="E136" s="148"/>
      <c r="F136" s="148"/>
      <c r="G136" s="148"/>
      <c r="H136" s="148"/>
      <c r="I136" s="148"/>
      <c r="J136" s="34" t="s">
        <v>176</v>
      </c>
      <c r="K136" s="165"/>
      <c r="L136" s="165"/>
      <c r="M136" s="165"/>
      <c r="N136" s="165"/>
      <c r="O136" s="25" t="s">
        <v>12</v>
      </c>
      <c r="P136" s="48"/>
      <c r="Q136" s="48"/>
      <c r="R136" s="48"/>
      <c r="S136" s="48"/>
    </row>
    <row r="137" spans="1:19" ht="27">
      <c r="A137" s="169"/>
      <c r="B137" s="148"/>
      <c r="C137" s="148"/>
      <c r="D137" s="148"/>
      <c r="E137" s="148"/>
      <c r="F137" s="148"/>
      <c r="G137" s="148"/>
      <c r="H137" s="148"/>
      <c r="I137" s="148"/>
      <c r="J137" s="34" t="s">
        <v>177</v>
      </c>
      <c r="K137" s="165"/>
      <c r="L137" s="165"/>
      <c r="M137" s="165"/>
      <c r="N137" s="165"/>
      <c r="O137" s="25" t="s">
        <v>13</v>
      </c>
      <c r="P137" s="48"/>
      <c r="Q137" s="48"/>
      <c r="R137" s="48"/>
      <c r="S137" s="48"/>
    </row>
    <row r="138" spans="1:19" ht="40.5">
      <c r="A138" s="169"/>
      <c r="B138" s="148"/>
      <c r="C138" s="148"/>
      <c r="D138" s="148"/>
      <c r="E138" s="148"/>
      <c r="F138" s="148"/>
      <c r="G138" s="148"/>
      <c r="H138" s="148"/>
      <c r="I138" s="148"/>
      <c r="J138" s="34" t="s">
        <v>178</v>
      </c>
      <c r="K138" s="165"/>
      <c r="L138" s="165"/>
      <c r="M138" s="165"/>
      <c r="N138" s="165"/>
      <c r="O138" s="25" t="s">
        <v>14</v>
      </c>
      <c r="P138" s="48"/>
      <c r="Q138" s="48"/>
      <c r="R138" s="48"/>
      <c r="S138" s="48"/>
    </row>
    <row r="139" spans="1:19" ht="54">
      <c r="A139" s="169"/>
      <c r="B139" s="148" t="s">
        <v>47</v>
      </c>
      <c r="C139" s="148" t="s">
        <v>40</v>
      </c>
      <c r="D139" s="148" t="s">
        <v>179</v>
      </c>
      <c r="E139" s="148" t="s">
        <v>180</v>
      </c>
      <c r="F139" s="148" t="s">
        <v>181</v>
      </c>
      <c r="G139" s="148" t="s">
        <v>182</v>
      </c>
      <c r="H139" s="147">
        <v>0.4</v>
      </c>
      <c r="I139" s="147">
        <v>1</v>
      </c>
      <c r="J139" s="34" t="s">
        <v>183</v>
      </c>
      <c r="K139" s="167">
        <v>0</v>
      </c>
      <c r="L139" s="167">
        <v>50</v>
      </c>
      <c r="M139" s="167">
        <v>0</v>
      </c>
      <c r="N139" s="167">
        <v>50</v>
      </c>
      <c r="O139" s="25" t="s">
        <v>15</v>
      </c>
      <c r="P139" s="48"/>
      <c r="Q139" s="48"/>
      <c r="R139" s="48"/>
      <c r="S139" s="48"/>
    </row>
    <row r="140" spans="1:19" ht="40.5">
      <c r="A140" s="169"/>
      <c r="B140" s="148"/>
      <c r="C140" s="148"/>
      <c r="D140" s="148"/>
      <c r="E140" s="148"/>
      <c r="F140" s="148"/>
      <c r="G140" s="148"/>
      <c r="H140" s="148"/>
      <c r="I140" s="148"/>
      <c r="J140" s="35" t="s">
        <v>184</v>
      </c>
      <c r="K140" s="167"/>
      <c r="L140" s="167"/>
      <c r="M140" s="167"/>
      <c r="N140" s="167"/>
      <c r="O140" s="25" t="s">
        <v>16</v>
      </c>
      <c r="P140" s="48"/>
      <c r="Q140" s="48"/>
      <c r="R140" s="48"/>
      <c r="S140" s="48"/>
    </row>
    <row r="141" spans="1:19" ht="54">
      <c r="A141" s="169"/>
      <c r="B141" s="148" t="s">
        <v>47</v>
      </c>
      <c r="C141" s="148" t="s">
        <v>40</v>
      </c>
      <c r="D141" s="148" t="s">
        <v>185</v>
      </c>
      <c r="E141" s="148" t="s">
        <v>186</v>
      </c>
      <c r="F141" s="148" t="s">
        <v>187</v>
      </c>
      <c r="G141" s="148" t="s">
        <v>188</v>
      </c>
      <c r="H141" s="147">
        <v>0.5</v>
      </c>
      <c r="I141" s="147">
        <v>1</v>
      </c>
      <c r="J141" s="34" t="s">
        <v>189</v>
      </c>
      <c r="K141" s="165">
        <v>0</v>
      </c>
      <c r="L141" s="165">
        <v>50</v>
      </c>
      <c r="M141" s="165">
        <v>0</v>
      </c>
      <c r="N141" s="165">
        <v>50</v>
      </c>
      <c r="O141" s="25" t="s">
        <v>17</v>
      </c>
      <c r="P141" s="48"/>
      <c r="Q141" s="48"/>
      <c r="R141" s="48"/>
      <c r="S141" s="48"/>
    </row>
    <row r="142" spans="1:19" ht="13.5">
      <c r="A142" s="169"/>
      <c r="B142" s="148"/>
      <c r="C142" s="148"/>
      <c r="D142" s="148"/>
      <c r="E142" s="148"/>
      <c r="F142" s="148"/>
      <c r="G142" s="148"/>
      <c r="H142" s="147"/>
      <c r="I142" s="147"/>
      <c r="J142" s="34" t="s">
        <v>190</v>
      </c>
      <c r="K142" s="165"/>
      <c r="L142" s="165"/>
      <c r="M142" s="165"/>
      <c r="N142" s="165"/>
      <c r="O142" s="25"/>
      <c r="P142" s="48"/>
      <c r="Q142" s="48"/>
      <c r="R142" s="48"/>
      <c r="S142" s="48"/>
    </row>
    <row r="143" spans="1:19" ht="27">
      <c r="A143" s="169"/>
      <c r="B143" s="148"/>
      <c r="C143" s="148"/>
      <c r="D143" s="148"/>
      <c r="E143" s="148"/>
      <c r="F143" s="148"/>
      <c r="G143" s="148"/>
      <c r="H143" s="148"/>
      <c r="I143" s="148"/>
      <c r="J143" s="34" t="s">
        <v>191</v>
      </c>
      <c r="K143" s="165"/>
      <c r="L143" s="165"/>
      <c r="M143" s="165"/>
      <c r="N143" s="165"/>
      <c r="O143" s="25" t="s">
        <v>18</v>
      </c>
      <c r="P143" s="48"/>
      <c r="Q143" s="48"/>
      <c r="R143" s="48"/>
      <c r="S143" s="48"/>
    </row>
    <row r="144" spans="1:19" ht="27">
      <c r="A144" s="169"/>
      <c r="B144" s="148"/>
      <c r="C144" s="148"/>
      <c r="D144" s="148"/>
      <c r="E144" s="148"/>
      <c r="F144" s="148"/>
      <c r="G144" s="148"/>
      <c r="H144" s="148"/>
      <c r="I144" s="148"/>
      <c r="J144" s="34" t="s">
        <v>192</v>
      </c>
      <c r="K144" s="165"/>
      <c r="L144" s="165"/>
      <c r="M144" s="165"/>
      <c r="N144" s="165"/>
      <c r="O144" s="25"/>
      <c r="P144" s="48"/>
      <c r="Q144" s="48"/>
      <c r="R144" s="48"/>
      <c r="S144" s="48"/>
    </row>
    <row r="145" spans="1:19" ht="27">
      <c r="A145" s="169"/>
      <c r="B145" s="148" t="s">
        <v>47</v>
      </c>
      <c r="C145" s="148" t="s">
        <v>40</v>
      </c>
      <c r="D145" s="148" t="s">
        <v>193</v>
      </c>
      <c r="E145" s="148" t="s">
        <v>194</v>
      </c>
      <c r="F145" s="148" t="s">
        <v>195</v>
      </c>
      <c r="G145" s="148" t="s">
        <v>196</v>
      </c>
      <c r="H145" s="147">
        <v>0.1</v>
      </c>
      <c r="I145" s="147">
        <v>1</v>
      </c>
      <c r="J145" s="34" t="s">
        <v>197</v>
      </c>
      <c r="K145" s="165">
        <v>25</v>
      </c>
      <c r="L145" s="165">
        <v>38</v>
      </c>
      <c r="M145" s="165">
        <v>18</v>
      </c>
      <c r="N145" s="165">
        <v>19</v>
      </c>
      <c r="O145" s="25" t="s">
        <v>45</v>
      </c>
      <c r="P145" s="48"/>
      <c r="Q145" s="48"/>
      <c r="R145" s="48"/>
      <c r="S145" s="48"/>
    </row>
    <row r="146" spans="1:19" ht="27">
      <c r="A146" s="169"/>
      <c r="B146" s="148"/>
      <c r="C146" s="148"/>
      <c r="D146" s="148"/>
      <c r="E146" s="148"/>
      <c r="F146" s="148"/>
      <c r="G146" s="148"/>
      <c r="H146" s="147"/>
      <c r="I146" s="147"/>
      <c r="J146" s="34" t="s">
        <v>198</v>
      </c>
      <c r="K146" s="165"/>
      <c r="L146" s="165"/>
      <c r="M146" s="165"/>
      <c r="N146" s="165"/>
      <c r="O146" s="25" t="s">
        <v>12</v>
      </c>
      <c r="P146" s="48"/>
      <c r="Q146" s="48"/>
      <c r="R146" s="48"/>
      <c r="S146" s="48"/>
    </row>
    <row r="147" spans="1:19" ht="27">
      <c r="A147" s="169"/>
      <c r="B147" s="148"/>
      <c r="C147" s="148"/>
      <c r="D147" s="148"/>
      <c r="E147" s="148"/>
      <c r="F147" s="148"/>
      <c r="G147" s="148"/>
      <c r="H147" s="147"/>
      <c r="I147" s="147"/>
      <c r="J147" s="34" t="s">
        <v>199</v>
      </c>
      <c r="K147" s="165"/>
      <c r="L147" s="165"/>
      <c r="M147" s="165"/>
      <c r="N147" s="165"/>
      <c r="O147" s="25" t="s">
        <v>13</v>
      </c>
      <c r="P147" s="48"/>
      <c r="Q147" s="48"/>
      <c r="R147" s="48"/>
      <c r="S147" s="48"/>
    </row>
    <row r="148" spans="1:19" ht="27">
      <c r="A148" s="169"/>
      <c r="B148" s="148"/>
      <c r="C148" s="148"/>
      <c r="D148" s="148"/>
      <c r="E148" s="148"/>
      <c r="F148" s="148"/>
      <c r="G148" s="148"/>
      <c r="H148" s="147"/>
      <c r="I148" s="147"/>
      <c r="J148" s="34" t="s">
        <v>200</v>
      </c>
      <c r="K148" s="165"/>
      <c r="L148" s="165"/>
      <c r="M148" s="165"/>
      <c r="N148" s="165"/>
      <c r="O148" s="25" t="s">
        <v>14</v>
      </c>
      <c r="P148" s="48"/>
      <c r="Q148" s="48"/>
      <c r="R148" s="48"/>
      <c r="S148" s="48"/>
    </row>
    <row r="149" spans="1:19" ht="40.5" customHeight="1">
      <c r="A149" s="185" t="s">
        <v>1161</v>
      </c>
      <c r="B149" s="178" t="s">
        <v>47</v>
      </c>
      <c r="C149" s="178" t="s">
        <v>44</v>
      </c>
      <c r="D149" s="179" t="s">
        <v>202</v>
      </c>
      <c r="E149" s="178" t="s">
        <v>203</v>
      </c>
      <c r="F149" s="178" t="s">
        <v>204</v>
      </c>
      <c r="G149" s="178" t="s">
        <v>205</v>
      </c>
      <c r="H149" s="179">
        <v>25</v>
      </c>
      <c r="I149" s="179">
        <v>0</v>
      </c>
      <c r="J149" s="36" t="s">
        <v>206</v>
      </c>
      <c r="K149" s="176">
        <v>25</v>
      </c>
      <c r="L149" s="176">
        <v>25</v>
      </c>
      <c r="M149" s="176">
        <v>25</v>
      </c>
      <c r="N149" s="176">
        <v>25</v>
      </c>
      <c r="O149" s="178" t="s">
        <v>12</v>
      </c>
      <c r="P149" s="182">
        <v>340000000</v>
      </c>
      <c r="Q149" s="183"/>
      <c r="R149" s="183"/>
      <c r="S149" s="182">
        <f>P149</f>
        <v>340000000</v>
      </c>
    </row>
    <row r="150" spans="1:19" ht="54">
      <c r="A150" s="185"/>
      <c r="B150" s="178"/>
      <c r="C150" s="178"/>
      <c r="D150" s="179"/>
      <c r="E150" s="178"/>
      <c r="F150" s="178"/>
      <c r="G150" s="178"/>
      <c r="H150" s="180"/>
      <c r="I150" s="180"/>
      <c r="J150" s="36" t="s">
        <v>207</v>
      </c>
      <c r="K150" s="176"/>
      <c r="L150" s="176"/>
      <c r="M150" s="176"/>
      <c r="N150" s="176"/>
      <c r="O150" s="178"/>
      <c r="P150" s="182"/>
      <c r="Q150" s="183"/>
      <c r="R150" s="183"/>
      <c r="S150" s="182"/>
    </row>
    <row r="151" spans="1:19" ht="27">
      <c r="A151" s="185"/>
      <c r="B151" s="178" t="s">
        <v>47</v>
      </c>
      <c r="C151" s="178" t="s">
        <v>44</v>
      </c>
      <c r="D151" s="178" t="s">
        <v>208</v>
      </c>
      <c r="E151" s="178" t="s">
        <v>209</v>
      </c>
      <c r="F151" s="178" t="s">
        <v>210</v>
      </c>
      <c r="G151" s="178" t="s">
        <v>211</v>
      </c>
      <c r="H151" s="179">
        <v>10</v>
      </c>
      <c r="I151" s="179">
        <v>0</v>
      </c>
      <c r="J151" s="36" t="s">
        <v>212</v>
      </c>
      <c r="K151" s="176">
        <v>25</v>
      </c>
      <c r="L151" s="176">
        <v>25</v>
      </c>
      <c r="M151" s="176">
        <v>25</v>
      </c>
      <c r="N151" s="176">
        <v>25</v>
      </c>
      <c r="O151" s="178" t="s">
        <v>12</v>
      </c>
      <c r="P151" s="182">
        <v>42000000</v>
      </c>
      <c r="Q151" s="183"/>
      <c r="R151" s="183"/>
      <c r="S151" s="182">
        <f>P151+P153</f>
        <v>147000000</v>
      </c>
    </row>
    <row r="152" spans="1:19" ht="33.75" customHeight="1">
      <c r="A152" s="185"/>
      <c r="B152" s="178"/>
      <c r="C152" s="178"/>
      <c r="D152" s="178"/>
      <c r="E152" s="178"/>
      <c r="F152" s="178"/>
      <c r="G152" s="178"/>
      <c r="H152" s="179"/>
      <c r="I152" s="179"/>
      <c r="J152" s="36" t="s">
        <v>213</v>
      </c>
      <c r="K152" s="176"/>
      <c r="L152" s="176"/>
      <c r="M152" s="176"/>
      <c r="N152" s="176"/>
      <c r="O152" s="178"/>
      <c r="P152" s="182"/>
      <c r="Q152" s="183"/>
      <c r="R152" s="183"/>
      <c r="S152" s="182"/>
    </row>
    <row r="153" spans="1:19" ht="27">
      <c r="A153" s="185"/>
      <c r="B153" s="178"/>
      <c r="C153" s="178"/>
      <c r="D153" s="178"/>
      <c r="E153" s="178" t="s">
        <v>214</v>
      </c>
      <c r="F153" s="178" t="s">
        <v>215</v>
      </c>
      <c r="G153" s="178" t="s">
        <v>216</v>
      </c>
      <c r="H153" s="179">
        <v>15</v>
      </c>
      <c r="I153" s="179">
        <v>0</v>
      </c>
      <c r="J153" s="36" t="s">
        <v>217</v>
      </c>
      <c r="K153" s="176">
        <v>25</v>
      </c>
      <c r="L153" s="176">
        <v>25</v>
      </c>
      <c r="M153" s="176">
        <v>25</v>
      </c>
      <c r="N153" s="176">
        <v>25</v>
      </c>
      <c r="O153" s="178" t="s">
        <v>12</v>
      </c>
      <c r="P153" s="182">
        <v>105000000</v>
      </c>
      <c r="Q153" s="183"/>
      <c r="R153" s="183"/>
      <c r="S153" s="182"/>
    </row>
    <row r="154" spans="1:19" ht="46.5" customHeight="1">
      <c r="A154" s="185"/>
      <c r="B154" s="178"/>
      <c r="C154" s="178"/>
      <c r="D154" s="178"/>
      <c r="E154" s="178"/>
      <c r="F154" s="178"/>
      <c r="G154" s="178"/>
      <c r="H154" s="180"/>
      <c r="I154" s="180"/>
      <c r="J154" s="36" t="s">
        <v>213</v>
      </c>
      <c r="K154" s="176"/>
      <c r="L154" s="176"/>
      <c r="M154" s="176"/>
      <c r="N154" s="176"/>
      <c r="O154" s="178"/>
      <c r="P154" s="182"/>
      <c r="Q154" s="183"/>
      <c r="R154" s="183"/>
      <c r="S154" s="182"/>
    </row>
    <row r="155" spans="1:19" ht="27">
      <c r="A155" s="185"/>
      <c r="B155" s="178" t="s">
        <v>47</v>
      </c>
      <c r="C155" s="178" t="s">
        <v>44</v>
      </c>
      <c r="D155" s="179" t="s">
        <v>218</v>
      </c>
      <c r="E155" s="178" t="s">
        <v>219</v>
      </c>
      <c r="F155" s="178" t="s">
        <v>220</v>
      </c>
      <c r="G155" s="178" t="s">
        <v>221</v>
      </c>
      <c r="H155" s="179">
        <v>20</v>
      </c>
      <c r="I155" s="179">
        <v>0</v>
      </c>
      <c r="J155" s="36" t="s">
        <v>222</v>
      </c>
      <c r="K155" s="176">
        <v>10</v>
      </c>
      <c r="L155" s="176">
        <v>30</v>
      </c>
      <c r="M155" s="176">
        <v>30</v>
      </c>
      <c r="N155" s="176">
        <v>30</v>
      </c>
      <c r="O155" s="26" t="s">
        <v>12</v>
      </c>
      <c r="P155" s="49">
        <v>340000000</v>
      </c>
      <c r="Q155" s="50"/>
      <c r="R155" s="50"/>
      <c r="S155" s="182">
        <f>P155+P156+P158</f>
        <v>705424825</v>
      </c>
    </row>
    <row r="156" spans="1:19" ht="13.5">
      <c r="A156" s="185"/>
      <c r="B156" s="178"/>
      <c r="C156" s="178"/>
      <c r="D156" s="179"/>
      <c r="E156" s="178"/>
      <c r="F156" s="178"/>
      <c r="G156" s="178"/>
      <c r="H156" s="180"/>
      <c r="I156" s="180"/>
      <c r="J156" s="36" t="s">
        <v>223</v>
      </c>
      <c r="K156" s="176"/>
      <c r="L156" s="176"/>
      <c r="M156" s="176"/>
      <c r="N156" s="176"/>
      <c r="O156" s="178" t="s">
        <v>15</v>
      </c>
      <c r="P156" s="182">
        <v>215424825</v>
      </c>
      <c r="Q156" s="183"/>
      <c r="R156" s="183"/>
      <c r="S156" s="182"/>
    </row>
    <row r="157" spans="1:19" ht="27">
      <c r="A157" s="185"/>
      <c r="B157" s="178"/>
      <c r="C157" s="178"/>
      <c r="D157" s="179"/>
      <c r="E157" s="178"/>
      <c r="F157" s="178"/>
      <c r="G157" s="178"/>
      <c r="H157" s="180"/>
      <c r="I157" s="180"/>
      <c r="J157" s="36" t="s">
        <v>224</v>
      </c>
      <c r="K157" s="176"/>
      <c r="L157" s="176"/>
      <c r="M157" s="176"/>
      <c r="N157" s="176"/>
      <c r="O157" s="178"/>
      <c r="P157" s="182"/>
      <c r="Q157" s="183"/>
      <c r="R157" s="183"/>
      <c r="S157" s="182"/>
    </row>
    <row r="158" spans="1:19" ht="27">
      <c r="A158" s="185"/>
      <c r="B158" s="178"/>
      <c r="C158" s="178"/>
      <c r="D158" s="179"/>
      <c r="E158" s="178" t="s">
        <v>225</v>
      </c>
      <c r="F158" s="178" t="s">
        <v>204</v>
      </c>
      <c r="G158" s="178" t="s">
        <v>226</v>
      </c>
      <c r="H158" s="179">
        <v>10</v>
      </c>
      <c r="I158" s="179">
        <v>0</v>
      </c>
      <c r="J158" s="36" t="s">
        <v>227</v>
      </c>
      <c r="K158" s="176">
        <v>10</v>
      </c>
      <c r="L158" s="176">
        <v>30</v>
      </c>
      <c r="M158" s="176">
        <v>30</v>
      </c>
      <c r="N158" s="176">
        <v>30</v>
      </c>
      <c r="O158" s="178" t="s">
        <v>15</v>
      </c>
      <c r="P158" s="182">
        <v>150000000</v>
      </c>
      <c r="Q158" s="183"/>
      <c r="R158" s="183"/>
      <c r="S158" s="182"/>
    </row>
    <row r="159" spans="1:19" ht="13.5">
      <c r="A159" s="185"/>
      <c r="B159" s="178"/>
      <c r="C159" s="178"/>
      <c r="D159" s="179"/>
      <c r="E159" s="178"/>
      <c r="F159" s="178"/>
      <c r="G159" s="178"/>
      <c r="H159" s="180"/>
      <c r="I159" s="180"/>
      <c r="J159" s="36" t="s">
        <v>228</v>
      </c>
      <c r="K159" s="176"/>
      <c r="L159" s="176"/>
      <c r="M159" s="176"/>
      <c r="N159" s="176"/>
      <c r="O159" s="178"/>
      <c r="P159" s="182"/>
      <c r="Q159" s="183"/>
      <c r="R159" s="183"/>
      <c r="S159" s="182"/>
    </row>
    <row r="160" spans="1:19" ht="40.5">
      <c r="A160" s="185"/>
      <c r="B160" s="178" t="s">
        <v>47</v>
      </c>
      <c r="C160" s="178" t="s">
        <v>43</v>
      </c>
      <c r="D160" s="178" t="s">
        <v>229</v>
      </c>
      <c r="E160" s="178" t="s">
        <v>230</v>
      </c>
      <c r="F160" s="178" t="s">
        <v>231</v>
      </c>
      <c r="G160" s="178" t="s">
        <v>232</v>
      </c>
      <c r="H160" s="178">
        <v>50</v>
      </c>
      <c r="I160" s="179">
        <v>0</v>
      </c>
      <c r="J160" s="36" t="s">
        <v>233</v>
      </c>
      <c r="K160" s="176">
        <v>25</v>
      </c>
      <c r="L160" s="176">
        <v>25</v>
      </c>
      <c r="M160" s="176">
        <v>25</v>
      </c>
      <c r="N160" s="176">
        <v>25</v>
      </c>
      <c r="O160" s="178" t="s">
        <v>45</v>
      </c>
      <c r="P160" s="182">
        <v>177250650</v>
      </c>
      <c r="Q160" s="183"/>
      <c r="R160" s="183"/>
      <c r="S160" s="182">
        <f>P160</f>
        <v>177250650</v>
      </c>
    </row>
    <row r="161" spans="1:19" ht="54">
      <c r="A161" s="185"/>
      <c r="B161" s="178"/>
      <c r="C161" s="178"/>
      <c r="D161" s="178"/>
      <c r="E161" s="178"/>
      <c r="F161" s="178"/>
      <c r="G161" s="178"/>
      <c r="H161" s="178"/>
      <c r="I161" s="179"/>
      <c r="J161" s="36" t="s">
        <v>234</v>
      </c>
      <c r="K161" s="176"/>
      <c r="L161" s="176"/>
      <c r="M161" s="176"/>
      <c r="N161" s="176"/>
      <c r="O161" s="178"/>
      <c r="P161" s="182"/>
      <c r="Q161" s="183"/>
      <c r="R161" s="183"/>
      <c r="S161" s="182"/>
    </row>
    <row r="162" spans="1:19" ht="54">
      <c r="A162" s="185"/>
      <c r="B162" s="178"/>
      <c r="C162" s="178"/>
      <c r="D162" s="178"/>
      <c r="E162" s="178"/>
      <c r="F162" s="178"/>
      <c r="G162" s="178"/>
      <c r="H162" s="178"/>
      <c r="I162" s="179"/>
      <c r="J162" s="36" t="s">
        <v>235</v>
      </c>
      <c r="K162" s="176"/>
      <c r="L162" s="176"/>
      <c r="M162" s="176"/>
      <c r="N162" s="176"/>
      <c r="O162" s="178"/>
      <c r="P162" s="182"/>
      <c r="Q162" s="183"/>
      <c r="R162" s="183"/>
      <c r="S162" s="182"/>
    </row>
    <row r="163" spans="1:19" ht="13.5">
      <c r="A163" s="185"/>
      <c r="B163" s="178"/>
      <c r="C163" s="178"/>
      <c r="D163" s="178"/>
      <c r="E163" s="178"/>
      <c r="F163" s="178"/>
      <c r="G163" s="178"/>
      <c r="H163" s="178"/>
      <c r="I163" s="179"/>
      <c r="J163" s="36" t="s">
        <v>236</v>
      </c>
      <c r="K163" s="176"/>
      <c r="L163" s="176"/>
      <c r="M163" s="176"/>
      <c r="N163" s="176"/>
      <c r="O163" s="178"/>
      <c r="P163" s="182"/>
      <c r="Q163" s="183"/>
      <c r="R163" s="183"/>
      <c r="S163" s="182"/>
    </row>
    <row r="164" spans="1:19" ht="27">
      <c r="A164" s="185"/>
      <c r="B164" s="178"/>
      <c r="C164" s="178"/>
      <c r="D164" s="178"/>
      <c r="E164" s="178" t="s">
        <v>237</v>
      </c>
      <c r="F164" s="178" t="s">
        <v>238</v>
      </c>
      <c r="G164" s="178" t="s">
        <v>239</v>
      </c>
      <c r="H164" s="178">
        <v>50</v>
      </c>
      <c r="I164" s="179">
        <v>0</v>
      </c>
      <c r="J164" s="36" t="s">
        <v>240</v>
      </c>
      <c r="K164" s="176">
        <v>25</v>
      </c>
      <c r="L164" s="176">
        <v>25</v>
      </c>
      <c r="M164" s="176">
        <v>25</v>
      </c>
      <c r="N164" s="176">
        <v>25</v>
      </c>
      <c r="O164" s="178"/>
      <c r="P164" s="182"/>
      <c r="Q164" s="183"/>
      <c r="R164" s="183"/>
      <c r="S164" s="182"/>
    </row>
    <row r="165" spans="1:19" ht="40.5">
      <c r="A165" s="185"/>
      <c r="B165" s="178"/>
      <c r="C165" s="178"/>
      <c r="D165" s="178"/>
      <c r="E165" s="178"/>
      <c r="F165" s="178"/>
      <c r="G165" s="178"/>
      <c r="H165" s="178"/>
      <c r="I165" s="179"/>
      <c r="J165" s="36" t="s">
        <v>241</v>
      </c>
      <c r="K165" s="176"/>
      <c r="L165" s="176"/>
      <c r="M165" s="176"/>
      <c r="N165" s="176"/>
      <c r="O165" s="178"/>
      <c r="P165" s="182"/>
      <c r="Q165" s="183"/>
      <c r="R165" s="183"/>
      <c r="S165" s="182"/>
    </row>
    <row r="166" spans="1:19" ht="27">
      <c r="A166" s="185"/>
      <c r="B166" s="178"/>
      <c r="C166" s="178"/>
      <c r="D166" s="178"/>
      <c r="E166" s="178"/>
      <c r="F166" s="178"/>
      <c r="G166" s="178"/>
      <c r="H166" s="178"/>
      <c r="I166" s="179"/>
      <c r="J166" s="36" t="s">
        <v>242</v>
      </c>
      <c r="K166" s="176"/>
      <c r="L166" s="176"/>
      <c r="M166" s="176"/>
      <c r="N166" s="176"/>
      <c r="O166" s="178"/>
      <c r="P166" s="182"/>
      <c r="Q166" s="183"/>
      <c r="R166" s="183"/>
      <c r="S166" s="182"/>
    </row>
    <row r="167" spans="1:19" ht="40.5">
      <c r="A167" s="185"/>
      <c r="B167" s="178"/>
      <c r="C167" s="178"/>
      <c r="D167" s="178"/>
      <c r="E167" s="178"/>
      <c r="F167" s="178"/>
      <c r="G167" s="178"/>
      <c r="H167" s="178"/>
      <c r="I167" s="179"/>
      <c r="J167" s="36" t="s">
        <v>243</v>
      </c>
      <c r="K167" s="176"/>
      <c r="L167" s="176"/>
      <c r="M167" s="176"/>
      <c r="N167" s="176"/>
      <c r="O167" s="178"/>
      <c r="P167" s="182"/>
      <c r="Q167" s="183"/>
      <c r="R167" s="183"/>
      <c r="S167" s="182"/>
    </row>
    <row r="168" spans="1:19" ht="27">
      <c r="A168" s="185"/>
      <c r="B168" s="178"/>
      <c r="C168" s="178"/>
      <c r="D168" s="178"/>
      <c r="E168" s="178"/>
      <c r="F168" s="178"/>
      <c r="G168" s="178"/>
      <c r="H168" s="178"/>
      <c r="I168" s="179"/>
      <c r="J168" s="36" t="s">
        <v>244</v>
      </c>
      <c r="K168" s="176"/>
      <c r="L168" s="176"/>
      <c r="M168" s="176"/>
      <c r="N168" s="176"/>
      <c r="O168" s="178"/>
      <c r="P168" s="182"/>
      <c r="Q168" s="183"/>
      <c r="R168" s="183"/>
      <c r="S168" s="182"/>
    </row>
    <row r="169" spans="1:19" ht="27">
      <c r="A169" s="185"/>
      <c r="B169" s="178" t="s">
        <v>47</v>
      </c>
      <c r="C169" s="178" t="s">
        <v>44</v>
      </c>
      <c r="D169" s="178" t="s">
        <v>245</v>
      </c>
      <c r="E169" s="178" t="s">
        <v>246</v>
      </c>
      <c r="F169" s="178" t="s">
        <v>247</v>
      </c>
      <c r="G169" s="178" t="s">
        <v>248</v>
      </c>
      <c r="H169" s="179">
        <v>10</v>
      </c>
      <c r="I169" s="179">
        <v>0</v>
      </c>
      <c r="J169" s="36" t="s">
        <v>249</v>
      </c>
      <c r="K169" s="176">
        <v>25</v>
      </c>
      <c r="L169" s="176">
        <v>25</v>
      </c>
      <c r="M169" s="176">
        <v>25</v>
      </c>
      <c r="N169" s="176">
        <v>25</v>
      </c>
      <c r="O169" s="178" t="s">
        <v>12</v>
      </c>
      <c r="P169" s="182">
        <v>60000000</v>
      </c>
      <c r="Q169" s="183"/>
      <c r="R169" s="183"/>
      <c r="S169" s="182">
        <f>P169</f>
        <v>60000000</v>
      </c>
    </row>
    <row r="170" spans="1:19" ht="13.5">
      <c r="A170" s="185"/>
      <c r="B170" s="178"/>
      <c r="C170" s="178"/>
      <c r="D170" s="178"/>
      <c r="E170" s="178"/>
      <c r="F170" s="178"/>
      <c r="G170" s="178"/>
      <c r="H170" s="180"/>
      <c r="I170" s="180"/>
      <c r="J170" s="36" t="s">
        <v>250</v>
      </c>
      <c r="K170" s="176"/>
      <c r="L170" s="176"/>
      <c r="M170" s="176"/>
      <c r="N170" s="176"/>
      <c r="O170" s="178"/>
      <c r="P170" s="182"/>
      <c r="Q170" s="183"/>
      <c r="R170" s="183"/>
      <c r="S170" s="182"/>
    </row>
    <row r="171" spans="1:19" ht="40.5">
      <c r="A171" s="185"/>
      <c r="B171" s="178" t="s">
        <v>47</v>
      </c>
      <c r="C171" s="178" t="s">
        <v>44</v>
      </c>
      <c r="D171" s="184" t="s">
        <v>251</v>
      </c>
      <c r="E171" s="178" t="s">
        <v>252</v>
      </c>
      <c r="F171" s="178" t="s">
        <v>204</v>
      </c>
      <c r="G171" s="178" t="s">
        <v>253</v>
      </c>
      <c r="H171" s="179">
        <v>10</v>
      </c>
      <c r="I171" s="179">
        <v>0</v>
      </c>
      <c r="J171" s="36" t="s">
        <v>254</v>
      </c>
      <c r="K171" s="176">
        <v>10</v>
      </c>
      <c r="L171" s="176">
        <v>30</v>
      </c>
      <c r="M171" s="176">
        <v>30</v>
      </c>
      <c r="N171" s="176">
        <v>30</v>
      </c>
      <c r="O171" s="178" t="s">
        <v>12</v>
      </c>
      <c r="P171" s="186">
        <v>350000000</v>
      </c>
      <c r="Q171" s="183"/>
      <c r="R171" s="183"/>
      <c r="S171" s="182">
        <f>P171+P173</f>
        <v>450000000</v>
      </c>
    </row>
    <row r="172" spans="1:19" ht="13.5">
      <c r="A172" s="185"/>
      <c r="B172" s="178"/>
      <c r="C172" s="178"/>
      <c r="D172" s="184"/>
      <c r="E172" s="178"/>
      <c r="F172" s="178"/>
      <c r="G172" s="178"/>
      <c r="H172" s="180"/>
      <c r="I172" s="180"/>
      <c r="J172" s="36" t="s">
        <v>255</v>
      </c>
      <c r="K172" s="176"/>
      <c r="L172" s="176"/>
      <c r="M172" s="176"/>
      <c r="N172" s="176"/>
      <c r="O172" s="178"/>
      <c r="P172" s="186"/>
      <c r="Q172" s="183"/>
      <c r="R172" s="183"/>
      <c r="S172" s="182"/>
    </row>
    <row r="173" spans="1:19" ht="13.5">
      <c r="A173" s="185"/>
      <c r="B173" s="178"/>
      <c r="C173" s="178"/>
      <c r="D173" s="184"/>
      <c r="E173" s="178"/>
      <c r="F173" s="178"/>
      <c r="G173" s="178"/>
      <c r="H173" s="180"/>
      <c r="I173" s="180"/>
      <c r="J173" s="36" t="s">
        <v>256</v>
      </c>
      <c r="K173" s="176"/>
      <c r="L173" s="176"/>
      <c r="M173" s="176"/>
      <c r="N173" s="176"/>
      <c r="O173" s="26" t="s">
        <v>15</v>
      </c>
      <c r="P173" s="51">
        <v>100000000</v>
      </c>
      <c r="Q173" s="183"/>
      <c r="R173" s="183"/>
      <c r="S173" s="182"/>
    </row>
    <row r="174" spans="1:19" ht="27">
      <c r="A174" s="187" t="s">
        <v>307</v>
      </c>
      <c r="B174" s="174" t="s">
        <v>47</v>
      </c>
      <c r="C174" s="174" t="s">
        <v>40</v>
      </c>
      <c r="D174" s="174" t="s">
        <v>258</v>
      </c>
      <c r="E174" s="174" t="s">
        <v>259</v>
      </c>
      <c r="F174" s="173" t="s">
        <v>260</v>
      </c>
      <c r="G174" s="174" t="s">
        <v>261</v>
      </c>
      <c r="H174" s="175">
        <v>10</v>
      </c>
      <c r="I174" s="170">
        <v>0</v>
      </c>
      <c r="J174" s="37" t="s">
        <v>262</v>
      </c>
      <c r="K174" s="172">
        <v>25</v>
      </c>
      <c r="L174" s="172">
        <v>25</v>
      </c>
      <c r="M174" s="172">
        <v>25</v>
      </c>
      <c r="N174" s="172">
        <v>25</v>
      </c>
      <c r="O174" s="22" t="s">
        <v>12</v>
      </c>
      <c r="P174" s="52"/>
      <c r="Q174" s="52"/>
      <c r="R174" s="52"/>
      <c r="S174" s="177"/>
    </row>
    <row r="175" spans="1:19" ht="13.5">
      <c r="A175" s="187"/>
      <c r="B175" s="174"/>
      <c r="C175" s="174"/>
      <c r="D175" s="174"/>
      <c r="E175" s="174"/>
      <c r="F175" s="174"/>
      <c r="G175" s="174"/>
      <c r="H175" s="171"/>
      <c r="I175" s="171"/>
      <c r="J175" s="37" t="s">
        <v>263</v>
      </c>
      <c r="K175" s="172"/>
      <c r="L175" s="172"/>
      <c r="M175" s="172"/>
      <c r="N175" s="172"/>
      <c r="O175" s="22" t="s">
        <v>13</v>
      </c>
      <c r="P175" s="52"/>
      <c r="Q175" s="52"/>
      <c r="R175" s="52"/>
      <c r="S175" s="177"/>
    </row>
    <row r="176" spans="1:19" ht="13.5">
      <c r="A176" s="187"/>
      <c r="B176" s="174"/>
      <c r="C176" s="174"/>
      <c r="D176" s="174"/>
      <c r="E176" s="174"/>
      <c r="F176" s="174"/>
      <c r="G176" s="174"/>
      <c r="H176" s="171"/>
      <c r="I176" s="171"/>
      <c r="J176" s="37" t="s">
        <v>264</v>
      </c>
      <c r="K176" s="172"/>
      <c r="L176" s="172"/>
      <c r="M176" s="172"/>
      <c r="N176" s="172"/>
      <c r="O176" s="22" t="s">
        <v>14</v>
      </c>
      <c r="P176" s="52"/>
      <c r="Q176" s="52"/>
      <c r="R176" s="52"/>
      <c r="S176" s="177"/>
    </row>
    <row r="177" spans="1:19" ht="13.5">
      <c r="A177" s="187"/>
      <c r="B177" s="174"/>
      <c r="C177" s="174"/>
      <c r="D177" s="174"/>
      <c r="E177" s="174"/>
      <c r="F177" s="174"/>
      <c r="G177" s="174"/>
      <c r="H177" s="171"/>
      <c r="I177" s="171"/>
      <c r="J177" s="37" t="s">
        <v>265</v>
      </c>
      <c r="K177" s="172"/>
      <c r="L177" s="172"/>
      <c r="M177" s="172"/>
      <c r="N177" s="172"/>
      <c r="O177" s="22" t="s">
        <v>15</v>
      </c>
      <c r="P177" s="52"/>
      <c r="Q177" s="52"/>
      <c r="R177" s="52"/>
      <c r="S177" s="177"/>
    </row>
    <row r="178" spans="1:19" ht="27">
      <c r="A178" s="187"/>
      <c r="B178" s="174"/>
      <c r="C178" s="174"/>
      <c r="D178" s="174"/>
      <c r="E178" s="174"/>
      <c r="F178" s="174"/>
      <c r="G178" s="174"/>
      <c r="H178" s="171"/>
      <c r="I178" s="171"/>
      <c r="J178" s="37" t="s">
        <v>266</v>
      </c>
      <c r="K178" s="172"/>
      <c r="L178" s="172"/>
      <c r="M178" s="172"/>
      <c r="N178" s="172"/>
      <c r="O178" s="22" t="s">
        <v>16</v>
      </c>
      <c r="P178" s="52"/>
      <c r="Q178" s="52"/>
      <c r="R178" s="52"/>
      <c r="S178" s="177"/>
    </row>
    <row r="179" spans="1:19" ht="13.5">
      <c r="A179" s="187"/>
      <c r="B179" s="174"/>
      <c r="C179" s="174"/>
      <c r="D179" s="174"/>
      <c r="E179" s="174"/>
      <c r="F179" s="174"/>
      <c r="G179" s="174"/>
      <c r="H179" s="171"/>
      <c r="I179" s="171"/>
      <c r="J179" s="37" t="s">
        <v>267</v>
      </c>
      <c r="K179" s="172"/>
      <c r="L179" s="172"/>
      <c r="M179" s="172"/>
      <c r="N179" s="172"/>
      <c r="O179" s="22" t="s">
        <v>17</v>
      </c>
      <c r="P179" s="52"/>
      <c r="Q179" s="52"/>
      <c r="R179" s="52"/>
      <c r="S179" s="177"/>
    </row>
    <row r="180" spans="1:19" ht="13.5">
      <c r="A180" s="187"/>
      <c r="B180" s="174"/>
      <c r="C180" s="174"/>
      <c r="D180" s="174"/>
      <c r="E180" s="174"/>
      <c r="F180" s="174"/>
      <c r="G180" s="174"/>
      <c r="H180" s="171"/>
      <c r="I180" s="171"/>
      <c r="J180" s="37" t="s">
        <v>268</v>
      </c>
      <c r="K180" s="172"/>
      <c r="L180" s="172"/>
      <c r="M180" s="172"/>
      <c r="N180" s="172"/>
      <c r="O180" s="22" t="s">
        <v>18</v>
      </c>
      <c r="P180" s="52"/>
      <c r="Q180" s="52"/>
      <c r="R180" s="52"/>
      <c r="S180" s="177"/>
    </row>
    <row r="181" spans="1:19" ht="13.5">
      <c r="A181" s="187"/>
      <c r="B181" s="174"/>
      <c r="C181" s="174"/>
      <c r="D181" s="174"/>
      <c r="E181" s="174"/>
      <c r="F181" s="174"/>
      <c r="G181" s="174"/>
      <c r="H181" s="171"/>
      <c r="I181" s="171"/>
      <c r="J181" s="38"/>
      <c r="K181" s="172"/>
      <c r="L181" s="172"/>
      <c r="M181" s="172"/>
      <c r="N181" s="172"/>
      <c r="O181" s="22" t="s">
        <v>19</v>
      </c>
      <c r="P181" s="52"/>
      <c r="Q181" s="52"/>
      <c r="R181" s="52"/>
      <c r="S181" s="177"/>
    </row>
    <row r="182" spans="1:19" ht="13.5">
      <c r="A182" s="187"/>
      <c r="B182" s="174"/>
      <c r="C182" s="174"/>
      <c r="D182" s="174"/>
      <c r="E182" s="174"/>
      <c r="F182" s="174"/>
      <c r="G182" s="174"/>
      <c r="H182" s="171"/>
      <c r="I182" s="171"/>
      <c r="J182" s="38"/>
      <c r="K182" s="172"/>
      <c r="L182" s="172"/>
      <c r="M182" s="172"/>
      <c r="N182" s="172"/>
      <c r="O182" s="22" t="s">
        <v>45</v>
      </c>
      <c r="P182" s="52"/>
      <c r="Q182" s="52"/>
      <c r="R182" s="52"/>
      <c r="S182" s="177"/>
    </row>
    <row r="183" spans="1:19" ht="13.5">
      <c r="A183" s="187"/>
      <c r="B183" s="174" t="s">
        <v>47</v>
      </c>
      <c r="C183" s="174" t="s">
        <v>40</v>
      </c>
      <c r="D183" s="174" t="s">
        <v>269</v>
      </c>
      <c r="E183" s="174" t="s">
        <v>270</v>
      </c>
      <c r="F183" s="173" t="s">
        <v>271</v>
      </c>
      <c r="G183" s="174" t="s">
        <v>272</v>
      </c>
      <c r="H183" s="175">
        <v>35</v>
      </c>
      <c r="I183" s="170">
        <v>0</v>
      </c>
      <c r="J183" s="37" t="s">
        <v>273</v>
      </c>
      <c r="K183" s="172">
        <v>25</v>
      </c>
      <c r="L183" s="172">
        <v>25</v>
      </c>
      <c r="M183" s="172">
        <v>25</v>
      </c>
      <c r="N183" s="172">
        <v>25</v>
      </c>
      <c r="O183" s="22" t="s">
        <v>12</v>
      </c>
      <c r="P183" s="52"/>
      <c r="Q183" s="52"/>
      <c r="R183" s="52"/>
      <c r="S183" s="177"/>
    </row>
    <row r="184" spans="1:19" ht="13.5">
      <c r="A184" s="187"/>
      <c r="B184" s="174"/>
      <c r="C184" s="174"/>
      <c r="D184" s="174"/>
      <c r="E184" s="174"/>
      <c r="F184" s="174"/>
      <c r="G184" s="174"/>
      <c r="H184" s="171"/>
      <c r="I184" s="171"/>
      <c r="J184" s="37" t="s">
        <v>274</v>
      </c>
      <c r="K184" s="172"/>
      <c r="L184" s="172"/>
      <c r="M184" s="172"/>
      <c r="N184" s="172"/>
      <c r="O184" s="22" t="s">
        <v>13</v>
      </c>
      <c r="P184" s="52"/>
      <c r="Q184" s="52"/>
      <c r="R184" s="52"/>
      <c r="S184" s="177"/>
    </row>
    <row r="185" spans="1:19" ht="13.5">
      <c r="A185" s="187"/>
      <c r="B185" s="174"/>
      <c r="C185" s="174"/>
      <c r="D185" s="174"/>
      <c r="E185" s="174"/>
      <c r="F185" s="174"/>
      <c r="G185" s="174"/>
      <c r="H185" s="171"/>
      <c r="I185" s="171"/>
      <c r="J185" s="37" t="s">
        <v>275</v>
      </c>
      <c r="K185" s="172"/>
      <c r="L185" s="172"/>
      <c r="M185" s="172"/>
      <c r="N185" s="172"/>
      <c r="O185" s="22" t="s">
        <v>14</v>
      </c>
      <c r="P185" s="52"/>
      <c r="Q185" s="52"/>
      <c r="R185" s="52"/>
      <c r="S185" s="177"/>
    </row>
    <row r="186" spans="1:19" ht="13.5">
      <c r="A186" s="187"/>
      <c r="B186" s="174"/>
      <c r="C186" s="174"/>
      <c r="D186" s="174"/>
      <c r="E186" s="174"/>
      <c r="F186" s="174"/>
      <c r="G186" s="174"/>
      <c r="H186" s="171"/>
      <c r="I186" s="171"/>
      <c r="J186" s="37" t="s">
        <v>276</v>
      </c>
      <c r="K186" s="172"/>
      <c r="L186" s="172"/>
      <c r="M186" s="172"/>
      <c r="N186" s="172"/>
      <c r="O186" s="22" t="s">
        <v>15</v>
      </c>
      <c r="P186" s="52"/>
      <c r="Q186" s="52"/>
      <c r="R186" s="52"/>
      <c r="S186" s="177"/>
    </row>
    <row r="187" spans="1:19" ht="27">
      <c r="A187" s="187"/>
      <c r="B187" s="174"/>
      <c r="C187" s="174"/>
      <c r="D187" s="174"/>
      <c r="E187" s="174"/>
      <c r="F187" s="174"/>
      <c r="G187" s="174"/>
      <c r="H187" s="171"/>
      <c r="I187" s="171"/>
      <c r="J187" s="37" t="s">
        <v>277</v>
      </c>
      <c r="K187" s="172"/>
      <c r="L187" s="172"/>
      <c r="M187" s="172"/>
      <c r="N187" s="172"/>
      <c r="O187" s="22" t="s">
        <v>16</v>
      </c>
      <c r="P187" s="52"/>
      <c r="Q187" s="52"/>
      <c r="R187" s="52"/>
      <c r="S187" s="177"/>
    </row>
    <row r="188" spans="1:19" ht="13.5">
      <c r="A188" s="187"/>
      <c r="B188" s="174"/>
      <c r="C188" s="174"/>
      <c r="D188" s="174"/>
      <c r="E188" s="174"/>
      <c r="F188" s="174"/>
      <c r="G188" s="174"/>
      <c r="H188" s="171"/>
      <c r="I188" s="171"/>
      <c r="J188" s="37" t="s">
        <v>278</v>
      </c>
      <c r="K188" s="172"/>
      <c r="L188" s="172"/>
      <c r="M188" s="172"/>
      <c r="N188" s="172"/>
      <c r="O188" s="22" t="s">
        <v>17</v>
      </c>
      <c r="P188" s="52"/>
      <c r="Q188" s="52"/>
      <c r="R188" s="52"/>
      <c r="S188" s="177"/>
    </row>
    <row r="189" spans="1:19" ht="13.5">
      <c r="A189" s="187"/>
      <c r="B189" s="174"/>
      <c r="C189" s="174"/>
      <c r="D189" s="174"/>
      <c r="E189" s="174"/>
      <c r="F189" s="174"/>
      <c r="G189" s="174"/>
      <c r="H189" s="171"/>
      <c r="I189" s="171"/>
      <c r="J189" s="37" t="s">
        <v>279</v>
      </c>
      <c r="K189" s="172"/>
      <c r="L189" s="172"/>
      <c r="M189" s="172"/>
      <c r="N189" s="172"/>
      <c r="O189" s="22" t="s">
        <v>18</v>
      </c>
      <c r="P189" s="52"/>
      <c r="Q189" s="52"/>
      <c r="R189" s="52"/>
      <c r="S189" s="177"/>
    </row>
    <row r="190" spans="1:19" ht="13.5">
      <c r="A190" s="187"/>
      <c r="B190" s="174"/>
      <c r="C190" s="174"/>
      <c r="D190" s="174"/>
      <c r="E190" s="174"/>
      <c r="F190" s="174"/>
      <c r="G190" s="174"/>
      <c r="H190" s="171"/>
      <c r="I190" s="171"/>
      <c r="J190" s="37" t="s">
        <v>280</v>
      </c>
      <c r="K190" s="172"/>
      <c r="L190" s="172"/>
      <c r="M190" s="172"/>
      <c r="N190" s="172"/>
      <c r="O190" s="22" t="s">
        <v>19</v>
      </c>
      <c r="P190" s="52"/>
      <c r="Q190" s="52"/>
      <c r="R190" s="52"/>
      <c r="S190" s="177"/>
    </row>
    <row r="191" spans="1:19" ht="13.5">
      <c r="A191" s="187"/>
      <c r="B191" s="174"/>
      <c r="C191" s="174"/>
      <c r="D191" s="174"/>
      <c r="E191" s="174"/>
      <c r="F191" s="174"/>
      <c r="G191" s="174"/>
      <c r="H191" s="171"/>
      <c r="I191" s="171"/>
      <c r="J191" s="38"/>
      <c r="K191" s="172"/>
      <c r="L191" s="172"/>
      <c r="M191" s="172"/>
      <c r="N191" s="172"/>
      <c r="O191" s="22" t="s">
        <v>45</v>
      </c>
      <c r="P191" s="52"/>
      <c r="Q191" s="52"/>
      <c r="R191" s="52"/>
      <c r="S191" s="177"/>
    </row>
    <row r="192" spans="1:19" ht="13.5">
      <c r="A192" s="187"/>
      <c r="B192" s="174" t="s">
        <v>47</v>
      </c>
      <c r="C192" s="174" t="s">
        <v>40</v>
      </c>
      <c r="D192" s="174" t="s">
        <v>269</v>
      </c>
      <c r="E192" s="174" t="s">
        <v>281</v>
      </c>
      <c r="F192" s="173" t="s">
        <v>271</v>
      </c>
      <c r="G192" s="174" t="s">
        <v>282</v>
      </c>
      <c r="H192" s="175">
        <v>30</v>
      </c>
      <c r="I192" s="170">
        <v>0</v>
      </c>
      <c r="J192" s="37" t="s">
        <v>273</v>
      </c>
      <c r="K192" s="172">
        <v>25</v>
      </c>
      <c r="L192" s="172">
        <v>25</v>
      </c>
      <c r="M192" s="172">
        <v>25</v>
      </c>
      <c r="N192" s="172">
        <v>25</v>
      </c>
      <c r="O192" s="22" t="s">
        <v>12</v>
      </c>
      <c r="P192" s="52"/>
      <c r="Q192" s="52"/>
      <c r="R192" s="52"/>
      <c r="S192" s="177"/>
    </row>
    <row r="193" spans="1:19" ht="13.5">
      <c r="A193" s="187"/>
      <c r="B193" s="174"/>
      <c r="C193" s="174"/>
      <c r="D193" s="174"/>
      <c r="E193" s="174"/>
      <c r="F193" s="174"/>
      <c r="G193" s="174"/>
      <c r="H193" s="171"/>
      <c r="I193" s="171"/>
      <c r="J193" s="37" t="s">
        <v>274</v>
      </c>
      <c r="K193" s="172"/>
      <c r="L193" s="172"/>
      <c r="M193" s="172"/>
      <c r="N193" s="172"/>
      <c r="O193" s="22" t="s">
        <v>13</v>
      </c>
      <c r="P193" s="52"/>
      <c r="Q193" s="52"/>
      <c r="R193" s="52"/>
      <c r="S193" s="177"/>
    </row>
    <row r="194" spans="1:19" ht="13.5">
      <c r="A194" s="187"/>
      <c r="B194" s="174"/>
      <c r="C194" s="174"/>
      <c r="D194" s="174"/>
      <c r="E194" s="174"/>
      <c r="F194" s="174"/>
      <c r="G194" s="174"/>
      <c r="H194" s="171"/>
      <c r="I194" s="171"/>
      <c r="J194" s="37" t="s">
        <v>264</v>
      </c>
      <c r="K194" s="172"/>
      <c r="L194" s="172"/>
      <c r="M194" s="172"/>
      <c r="N194" s="172"/>
      <c r="O194" s="22" t="s">
        <v>14</v>
      </c>
      <c r="P194" s="52"/>
      <c r="Q194" s="52"/>
      <c r="R194" s="52"/>
      <c r="S194" s="177"/>
    </row>
    <row r="195" spans="1:19" ht="13.5">
      <c r="A195" s="187"/>
      <c r="B195" s="174"/>
      <c r="C195" s="174"/>
      <c r="D195" s="174"/>
      <c r="E195" s="174"/>
      <c r="F195" s="174"/>
      <c r="G195" s="174"/>
      <c r="H195" s="171"/>
      <c r="I195" s="171"/>
      <c r="J195" s="37" t="s">
        <v>277</v>
      </c>
      <c r="K195" s="172"/>
      <c r="L195" s="172"/>
      <c r="M195" s="172"/>
      <c r="N195" s="172"/>
      <c r="O195" s="22" t="s">
        <v>15</v>
      </c>
      <c r="P195" s="52"/>
      <c r="Q195" s="52"/>
      <c r="R195" s="52"/>
      <c r="S195" s="177"/>
    </row>
    <row r="196" spans="1:19" ht="27">
      <c r="A196" s="187"/>
      <c r="B196" s="174"/>
      <c r="C196" s="174"/>
      <c r="D196" s="174"/>
      <c r="E196" s="174"/>
      <c r="F196" s="174"/>
      <c r="G196" s="174"/>
      <c r="H196" s="171"/>
      <c r="I196" s="171"/>
      <c r="J196" s="37" t="s">
        <v>283</v>
      </c>
      <c r="K196" s="172"/>
      <c r="L196" s="172"/>
      <c r="M196" s="172"/>
      <c r="N196" s="172"/>
      <c r="O196" s="22" t="s">
        <v>16</v>
      </c>
      <c r="P196" s="52"/>
      <c r="Q196" s="52"/>
      <c r="R196" s="52"/>
      <c r="S196" s="177"/>
    </row>
    <row r="197" spans="1:19" ht="13.5">
      <c r="A197" s="187"/>
      <c r="B197" s="174"/>
      <c r="C197" s="174"/>
      <c r="D197" s="174"/>
      <c r="E197" s="174"/>
      <c r="F197" s="174"/>
      <c r="G197" s="174"/>
      <c r="H197" s="171"/>
      <c r="I197" s="171"/>
      <c r="J197" s="37" t="s">
        <v>284</v>
      </c>
      <c r="K197" s="172"/>
      <c r="L197" s="172"/>
      <c r="M197" s="172"/>
      <c r="N197" s="172"/>
      <c r="O197" s="22" t="s">
        <v>17</v>
      </c>
      <c r="P197" s="52"/>
      <c r="Q197" s="52"/>
      <c r="R197" s="52"/>
      <c r="S197" s="177"/>
    </row>
    <row r="198" spans="1:19" ht="13.5">
      <c r="A198" s="187"/>
      <c r="B198" s="174"/>
      <c r="C198" s="174"/>
      <c r="D198" s="174"/>
      <c r="E198" s="174"/>
      <c r="F198" s="174"/>
      <c r="G198" s="174"/>
      <c r="H198" s="171"/>
      <c r="I198" s="171"/>
      <c r="J198" s="37" t="s">
        <v>285</v>
      </c>
      <c r="K198" s="172"/>
      <c r="L198" s="172"/>
      <c r="M198" s="172"/>
      <c r="N198" s="172"/>
      <c r="O198" s="22" t="s">
        <v>18</v>
      </c>
      <c r="P198" s="52"/>
      <c r="Q198" s="52"/>
      <c r="R198" s="52"/>
      <c r="S198" s="177"/>
    </row>
    <row r="199" spans="1:19" ht="13.5">
      <c r="A199" s="187"/>
      <c r="B199" s="174"/>
      <c r="C199" s="174"/>
      <c r="D199" s="174"/>
      <c r="E199" s="174"/>
      <c r="F199" s="174"/>
      <c r="G199" s="174"/>
      <c r="H199" s="171"/>
      <c r="I199" s="171"/>
      <c r="J199" s="38"/>
      <c r="K199" s="172"/>
      <c r="L199" s="172"/>
      <c r="M199" s="172"/>
      <c r="N199" s="172"/>
      <c r="O199" s="22" t="s">
        <v>19</v>
      </c>
      <c r="P199" s="52"/>
      <c r="Q199" s="52"/>
      <c r="R199" s="52"/>
      <c r="S199" s="177"/>
    </row>
    <row r="200" spans="1:19" ht="13.5">
      <c r="A200" s="187"/>
      <c r="B200" s="174"/>
      <c r="C200" s="174"/>
      <c r="D200" s="174"/>
      <c r="E200" s="174"/>
      <c r="F200" s="174"/>
      <c r="G200" s="174"/>
      <c r="H200" s="171"/>
      <c r="I200" s="171"/>
      <c r="J200" s="38"/>
      <c r="K200" s="172"/>
      <c r="L200" s="172"/>
      <c r="M200" s="172"/>
      <c r="N200" s="172"/>
      <c r="O200" s="22" t="s">
        <v>45</v>
      </c>
      <c r="P200" s="52"/>
      <c r="Q200" s="52"/>
      <c r="R200" s="52"/>
      <c r="S200" s="177"/>
    </row>
    <row r="201" spans="1:19" ht="13.5">
      <c r="A201" s="187"/>
      <c r="B201" s="174" t="s">
        <v>47</v>
      </c>
      <c r="C201" s="174" t="s">
        <v>40</v>
      </c>
      <c r="D201" s="174" t="s">
        <v>286</v>
      </c>
      <c r="E201" s="174" t="s">
        <v>287</v>
      </c>
      <c r="F201" s="181" t="s">
        <v>288</v>
      </c>
      <c r="G201" s="174" t="s">
        <v>289</v>
      </c>
      <c r="H201" s="175">
        <v>15</v>
      </c>
      <c r="I201" s="175">
        <v>1</v>
      </c>
      <c r="J201" s="37" t="s">
        <v>290</v>
      </c>
      <c r="K201" s="172">
        <v>0</v>
      </c>
      <c r="L201" s="172">
        <v>0</v>
      </c>
      <c r="M201" s="172">
        <v>0</v>
      </c>
      <c r="N201" s="172">
        <v>100</v>
      </c>
      <c r="O201" s="22" t="s">
        <v>12</v>
      </c>
      <c r="P201" s="52"/>
      <c r="Q201" s="52"/>
      <c r="R201" s="52"/>
      <c r="S201" s="177"/>
    </row>
    <row r="202" spans="1:19" ht="13.5">
      <c r="A202" s="187"/>
      <c r="B202" s="174"/>
      <c r="C202" s="174"/>
      <c r="D202" s="174"/>
      <c r="E202" s="174"/>
      <c r="F202" s="181"/>
      <c r="G202" s="174"/>
      <c r="H202" s="171"/>
      <c r="I202" s="171"/>
      <c r="J202" s="37" t="s">
        <v>291</v>
      </c>
      <c r="K202" s="172"/>
      <c r="L202" s="172"/>
      <c r="M202" s="172"/>
      <c r="N202" s="172"/>
      <c r="O202" s="22" t="s">
        <v>13</v>
      </c>
      <c r="P202" s="52"/>
      <c r="Q202" s="52"/>
      <c r="R202" s="52"/>
      <c r="S202" s="177"/>
    </row>
    <row r="203" spans="1:19" ht="13.5">
      <c r="A203" s="187"/>
      <c r="B203" s="174"/>
      <c r="C203" s="174"/>
      <c r="D203" s="174"/>
      <c r="E203" s="174"/>
      <c r="F203" s="181"/>
      <c r="G203" s="174"/>
      <c r="H203" s="171"/>
      <c r="I203" s="171"/>
      <c r="J203" s="37" t="s">
        <v>292</v>
      </c>
      <c r="K203" s="172"/>
      <c r="L203" s="172"/>
      <c r="M203" s="172"/>
      <c r="N203" s="172"/>
      <c r="O203" s="22" t="s">
        <v>14</v>
      </c>
      <c r="P203" s="52"/>
      <c r="Q203" s="52"/>
      <c r="R203" s="52"/>
      <c r="S203" s="177"/>
    </row>
    <row r="204" spans="1:19" ht="13.5">
      <c r="A204" s="187"/>
      <c r="B204" s="174"/>
      <c r="C204" s="174"/>
      <c r="D204" s="174"/>
      <c r="E204" s="174"/>
      <c r="F204" s="181"/>
      <c r="G204" s="174"/>
      <c r="H204" s="171"/>
      <c r="I204" s="171"/>
      <c r="J204" s="37" t="s">
        <v>293</v>
      </c>
      <c r="K204" s="172"/>
      <c r="L204" s="172"/>
      <c r="M204" s="172"/>
      <c r="N204" s="172"/>
      <c r="O204" s="22" t="s">
        <v>15</v>
      </c>
      <c r="P204" s="52"/>
      <c r="Q204" s="52"/>
      <c r="R204" s="52"/>
      <c r="S204" s="177"/>
    </row>
    <row r="205" spans="1:19" ht="27">
      <c r="A205" s="187"/>
      <c r="B205" s="174"/>
      <c r="C205" s="174"/>
      <c r="D205" s="174"/>
      <c r="E205" s="174"/>
      <c r="F205" s="181"/>
      <c r="G205" s="174"/>
      <c r="H205" s="171"/>
      <c r="I205" s="171"/>
      <c r="J205" s="37" t="s">
        <v>294</v>
      </c>
      <c r="K205" s="172"/>
      <c r="L205" s="172"/>
      <c r="M205" s="172"/>
      <c r="N205" s="172"/>
      <c r="O205" s="22" t="s">
        <v>16</v>
      </c>
      <c r="P205" s="52"/>
      <c r="Q205" s="52"/>
      <c r="R205" s="52"/>
      <c r="S205" s="177"/>
    </row>
    <row r="206" spans="1:19" ht="27">
      <c r="A206" s="187"/>
      <c r="B206" s="174"/>
      <c r="C206" s="174"/>
      <c r="D206" s="174"/>
      <c r="E206" s="174"/>
      <c r="F206" s="181"/>
      <c r="G206" s="174"/>
      <c r="H206" s="171"/>
      <c r="I206" s="171"/>
      <c r="J206" s="37" t="s">
        <v>295</v>
      </c>
      <c r="K206" s="172"/>
      <c r="L206" s="172"/>
      <c r="M206" s="172"/>
      <c r="N206" s="172"/>
      <c r="O206" s="22" t="s">
        <v>17</v>
      </c>
      <c r="P206" s="52"/>
      <c r="Q206" s="52"/>
      <c r="R206" s="52"/>
      <c r="S206" s="177"/>
    </row>
    <row r="207" spans="1:19" ht="13.5">
      <c r="A207" s="187"/>
      <c r="B207" s="174"/>
      <c r="C207" s="174"/>
      <c r="D207" s="174"/>
      <c r="E207" s="174"/>
      <c r="F207" s="181"/>
      <c r="G207" s="174"/>
      <c r="H207" s="171"/>
      <c r="I207" s="171"/>
      <c r="J207" s="37" t="s">
        <v>296</v>
      </c>
      <c r="K207" s="172"/>
      <c r="L207" s="172"/>
      <c r="M207" s="172"/>
      <c r="N207" s="172"/>
      <c r="O207" s="22" t="s">
        <v>18</v>
      </c>
      <c r="P207" s="52"/>
      <c r="Q207" s="52"/>
      <c r="R207" s="52"/>
      <c r="S207" s="177"/>
    </row>
    <row r="208" spans="1:19" ht="13.5">
      <c r="A208" s="187"/>
      <c r="B208" s="174"/>
      <c r="C208" s="174"/>
      <c r="D208" s="174"/>
      <c r="E208" s="174"/>
      <c r="F208" s="181"/>
      <c r="G208" s="174"/>
      <c r="H208" s="171"/>
      <c r="I208" s="171"/>
      <c r="J208" s="37" t="s">
        <v>297</v>
      </c>
      <c r="K208" s="172"/>
      <c r="L208" s="172"/>
      <c r="M208" s="172"/>
      <c r="N208" s="172"/>
      <c r="O208" s="22" t="s">
        <v>19</v>
      </c>
      <c r="P208" s="52"/>
      <c r="Q208" s="52"/>
      <c r="R208" s="52"/>
      <c r="S208" s="177"/>
    </row>
    <row r="209" spans="1:19" ht="13.5">
      <c r="A209" s="187"/>
      <c r="B209" s="174"/>
      <c r="C209" s="174"/>
      <c r="D209" s="174"/>
      <c r="E209" s="174"/>
      <c r="F209" s="181"/>
      <c r="G209" s="174"/>
      <c r="H209" s="171"/>
      <c r="I209" s="171"/>
      <c r="J209" s="37" t="s">
        <v>298</v>
      </c>
      <c r="K209" s="172"/>
      <c r="L209" s="172"/>
      <c r="M209" s="172"/>
      <c r="N209" s="172"/>
      <c r="O209" s="22" t="s">
        <v>45</v>
      </c>
      <c r="P209" s="52"/>
      <c r="Q209" s="52"/>
      <c r="R209" s="52"/>
      <c r="S209" s="177"/>
    </row>
    <row r="210" spans="1:19" ht="27">
      <c r="A210" s="187"/>
      <c r="B210" s="174" t="s">
        <v>47</v>
      </c>
      <c r="C210" s="174" t="s">
        <v>40</v>
      </c>
      <c r="D210" s="174" t="s">
        <v>299</v>
      </c>
      <c r="E210" s="174" t="s">
        <v>300</v>
      </c>
      <c r="F210" s="173" t="s">
        <v>260</v>
      </c>
      <c r="G210" s="174" t="s">
        <v>301</v>
      </c>
      <c r="H210" s="175">
        <v>10</v>
      </c>
      <c r="I210" s="170">
        <v>0</v>
      </c>
      <c r="J210" s="37" t="s">
        <v>302</v>
      </c>
      <c r="K210" s="172">
        <v>25</v>
      </c>
      <c r="L210" s="172">
        <v>38</v>
      </c>
      <c r="M210" s="172">
        <v>18</v>
      </c>
      <c r="N210" s="172">
        <v>19</v>
      </c>
      <c r="O210" s="22" t="s">
        <v>12</v>
      </c>
      <c r="P210" s="52"/>
      <c r="Q210" s="52"/>
      <c r="R210" s="52"/>
      <c r="S210" s="177"/>
    </row>
    <row r="211" spans="1:19" ht="27">
      <c r="A211" s="187"/>
      <c r="B211" s="174"/>
      <c r="C211" s="174"/>
      <c r="D211" s="174"/>
      <c r="E211" s="174"/>
      <c r="F211" s="174"/>
      <c r="G211" s="174"/>
      <c r="H211" s="171"/>
      <c r="I211" s="171"/>
      <c r="J211" s="37" t="s">
        <v>303</v>
      </c>
      <c r="K211" s="172"/>
      <c r="L211" s="172"/>
      <c r="M211" s="172"/>
      <c r="N211" s="172"/>
      <c r="O211" s="22" t="s">
        <v>13</v>
      </c>
      <c r="P211" s="52"/>
      <c r="Q211" s="52"/>
      <c r="R211" s="52"/>
      <c r="S211" s="177"/>
    </row>
    <row r="212" spans="1:19" ht="27">
      <c r="A212" s="187"/>
      <c r="B212" s="174"/>
      <c r="C212" s="174"/>
      <c r="D212" s="174"/>
      <c r="E212" s="174"/>
      <c r="F212" s="174"/>
      <c r="G212" s="174"/>
      <c r="H212" s="171"/>
      <c r="I212" s="171"/>
      <c r="J212" s="37" t="s">
        <v>304</v>
      </c>
      <c r="K212" s="172"/>
      <c r="L212" s="172"/>
      <c r="M212" s="172"/>
      <c r="N212" s="172"/>
      <c r="O212" s="22" t="s">
        <v>14</v>
      </c>
      <c r="P212" s="52"/>
      <c r="Q212" s="52"/>
      <c r="R212" s="52"/>
      <c r="S212" s="177"/>
    </row>
    <row r="213" spans="1:19" ht="27">
      <c r="A213" s="187"/>
      <c r="B213" s="174"/>
      <c r="C213" s="174"/>
      <c r="D213" s="174"/>
      <c r="E213" s="174"/>
      <c r="F213" s="174"/>
      <c r="G213" s="174"/>
      <c r="H213" s="171"/>
      <c r="I213" s="171"/>
      <c r="J213" s="37" t="s">
        <v>305</v>
      </c>
      <c r="K213" s="172"/>
      <c r="L213" s="172"/>
      <c r="M213" s="172"/>
      <c r="N213" s="172"/>
      <c r="O213" s="22" t="s">
        <v>15</v>
      </c>
      <c r="P213" s="52"/>
      <c r="Q213" s="52"/>
      <c r="R213" s="52"/>
      <c r="S213" s="177"/>
    </row>
    <row r="214" spans="1:19" ht="27">
      <c r="A214" s="187"/>
      <c r="B214" s="174"/>
      <c r="C214" s="174"/>
      <c r="D214" s="174"/>
      <c r="E214" s="174"/>
      <c r="F214" s="174"/>
      <c r="G214" s="174"/>
      <c r="H214" s="171"/>
      <c r="I214" s="171"/>
      <c r="J214" s="37" t="s">
        <v>306</v>
      </c>
      <c r="K214" s="172"/>
      <c r="L214" s="172"/>
      <c r="M214" s="172"/>
      <c r="N214" s="172"/>
      <c r="O214" s="22" t="s">
        <v>16</v>
      </c>
      <c r="P214" s="52"/>
      <c r="Q214" s="52"/>
      <c r="R214" s="52"/>
      <c r="S214" s="177"/>
    </row>
    <row r="215" spans="1:19" ht="13.5">
      <c r="A215" s="187"/>
      <c r="B215" s="174"/>
      <c r="C215" s="174"/>
      <c r="D215" s="174"/>
      <c r="E215" s="174"/>
      <c r="F215" s="174"/>
      <c r="G215" s="174"/>
      <c r="H215" s="171"/>
      <c r="I215" s="171"/>
      <c r="J215" s="37"/>
      <c r="K215" s="172"/>
      <c r="L215" s="172"/>
      <c r="M215" s="172"/>
      <c r="N215" s="172"/>
      <c r="O215" s="22" t="s">
        <v>17</v>
      </c>
      <c r="P215" s="52"/>
      <c r="Q215" s="52"/>
      <c r="R215" s="52"/>
      <c r="S215" s="177"/>
    </row>
    <row r="216" spans="1:19" ht="13.5">
      <c r="A216" s="187"/>
      <c r="B216" s="174"/>
      <c r="C216" s="174"/>
      <c r="D216" s="174"/>
      <c r="E216" s="174"/>
      <c r="F216" s="174"/>
      <c r="G216" s="174"/>
      <c r="H216" s="171"/>
      <c r="I216" s="171"/>
      <c r="J216" s="37"/>
      <c r="K216" s="172"/>
      <c r="L216" s="172"/>
      <c r="M216" s="172"/>
      <c r="N216" s="172"/>
      <c r="O216" s="22" t="s">
        <v>18</v>
      </c>
      <c r="P216" s="52"/>
      <c r="Q216" s="52"/>
      <c r="R216" s="52"/>
      <c r="S216" s="177"/>
    </row>
    <row r="217" spans="1:19" ht="13.5">
      <c r="A217" s="187"/>
      <c r="B217" s="174"/>
      <c r="C217" s="174"/>
      <c r="D217" s="174"/>
      <c r="E217" s="174"/>
      <c r="F217" s="174"/>
      <c r="G217" s="174"/>
      <c r="H217" s="171"/>
      <c r="I217" s="171"/>
      <c r="J217" s="37"/>
      <c r="K217" s="172"/>
      <c r="L217" s="172"/>
      <c r="M217" s="172"/>
      <c r="N217" s="172"/>
      <c r="O217" s="22" t="s">
        <v>19</v>
      </c>
      <c r="P217" s="52"/>
      <c r="Q217" s="52"/>
      <c r="R217" s="52"/>
      <c r="S217" s="177"/>
    </row>
    <row r="218" spans="1:19" ht="13.5">
      <c r="A218" s="187"/>
      <c r="B218" s="174"/>
      <c r="C218" s="174"/>
      <c r="D218" s="174"/>
      <c r="E218" s="174"/>
      <c r="F218" s="174"/>
      <c r="G218" s="174"/>
      <c r="H218" s="171"/>
      <c r="I218" s="171"/>
      <c r="J218" s="38"/>
      <c r="K218" s="172"/>
      <c r="L218" s="172"/>
      <c r="M218" s="172"/>
      <c r="N218" s="172"/>
      <c r="O218" s="22" t="s">
        <v>45</v>
      </c>
      <c r="P218" s="52"/>
      <c r="Q218" s="52"/>
      <c r="R218" s="52"/>
      <c r="S218" s="177"/>
    </row>
    <row r="219" spans="1:19" ht="12.75" customHeight="1">
      <c r="A219" s="194" t="s">
        <v>337</v>
      </c>
      <c r="B219" s="188" t="s">
        <v>47</v>
      </c>
      <c r="C219" s="188" t="s">
        <v>43</v>
      </c>
      <c r="D219" s="188" t="s">
        <v>338</v>
      </c>
      <c r="E219" s="188" t="s">
        <v>300</v>
      </c>
      <c r="F219" s="189" t="s">
        <v>260</v>
      </c>
      <c r="G219" s="188" t="s">
        <v>301</v>
      </c>
      <c r="H219" s="190">
        <v>10</v>
      </c>
      <c r="I219" s="190">
        <v>0</v>
      </c>
      <c r="J219" s="39" t="s">
        <v>302</v>
      </c>
      <c r="K219" s="193">
        <v>25</v>
      </c>
      <c r="L219" s="193">
        <v>38</v>
      </c>
      <c r="M219" s="193">
        <v>18</v>
      </c>
      <c r="N219" s="193">
        <v>19</v>
      </c>
      <c r="O219" s="23" t="s">
        <v>12</v>
      </c>
      <c r="P219" s="53"/>
      <c r="Q219" s="53"/>
      <c r="R219" s="53"/>
      <c r="S219" s="192"/>
    </row>
    <row r="220" spans="1:19" ht="27">
      <c r="A220" s="194"/>
      <c r="B220" s="188"/>
      <c r="C220" s="188"/>
      <c r="D220" s="188"/>
      <c r="E220" s="188"/>
      <c r="F220" s="188"/>
      <c r="G220" s="188"/>
      <c r="H220" s="191"/>
      <c r="I220" s="191"/>
      <c r="J220" s="39" t="s">
        <v>303</v>
      </c>
      <c r="K220" s="193"/>
      <c r="L220" s="193"/>
      <c r="M220" s="193"/>
      <c r="N220" s="193"/>
      <c r="O220" s="23" t="s">
        <v>13</v>
      </c>
      <c r="P220" s="53"/>
      <c r="Q220" s="53"/>
      <c r="R220" s="53"/>
      <c r="S220" s="192"/>
    </row>
    <row r="221" spans="1:19" ht="27">
      <c r="A221" s="194"/>
      <c r="B221" s="188"/>
      <c r="C221" s="188"/>
      <c r="D221" s="188"/>
      <c r="E221" s="188"/>
      <c r="F221" s="188"/>
      <c r="G221" s="188"/>
      <c r="H221" s="191"/>
      <c r="I221" s="191"/>
      <c r="J221" s="39" t="s">
        <v>304</v>
      </c>
      <c r="K221" s="193"/>
      <c r="L221" s="193"/>
      <c r="M221" s="193"/>
      <c r="N221" s="193"/>
      <c r="O221" s="23" t="s">
        <v>14</v>
      </c>
      <c r="P221" s="53"/>
      <c r="Q221" s="53"/>
      <c r="R221" s="53"/>
      <c r="S221" s="192"/>
    </row>
    <row r="222" spans="1:19" ht="27">
      <c r="A222" s="194"/>
      <c r="B222" s="188"/>
      <c r="C222" s="188"/>
      <c r="D222" s="188"/>
      <c r="E222" s="188"/>
      <c r="F222" s="188"/>
      <c r="G222" s="188"/>
      <c r="H222" s="191"/>
      <c r="I222" s="191"/>
      <c r="J222" s="39" t="s">
        <v>305</v>
      </c>
      <c r="K222" s="193"/>
      <c r="L222" s="193"/>
      <c r="M222" s="193"/>
      <c r="N222" s="193"/>
      <c r="O222" s="23" t="s">
        <v>15</v>
      </c>
      <c r="P222" s="53"/>
      <c r="Q222" s="53"/>
      <c r="R222" s="53"/>
      <c r="S222" s="192"/>
    </row>
    <row r="223" spans="1:19" ht="27">
      <c r="A223" s="194"/>
      <c r="B223" s="188"/>
      <c r="C223" s="188"/>
      <c r="D223" s="188"/>
      <c r="E223" s="188"/>
      <c r="F223" s="188"/>
      <c r="G223" s="188"/>
      <c r="H223" s="191"/>
      <c r="I223" s="191"/>
      <c r="J223" s="39" t="s">
        <v>306</v>
      </c>
      <c r="K223" s="193"/>
      <c r="L223" s="193"/>
      <c r="M223" s="193"/>
      <c r="N223" s="193"/>
      <c r="O223" s="23" t="s">
        <v>16</v>
      </c>
      <c r="P223" s="53"/>
      <c r="Q223" s="53"/>
      <c r="R223" s="53"/>
      <c r="S223" s="192"/>
    </row>
    <row r="224" spans="1:19" ht="13.5">
      <c r="A224" s="194"/>
      <c r="B224" s="188"/>
      <c r="C224" s="188"/>
      <c r="D224" s="188"/>
      <c r="E224" s="188"/>
      <c r="F224" s="188"/>
      <c r="G224" s="188"/>
      <c r="H224" s="191"/>
      <c r="I224" s="191"/>
      <c r="J224" s="39"/>
      <c r="K224" s="193"/>
      <c r="L224" s="193"/>
      <c r="M224" s="193"/>
      <c r="N224" s="193"/>
      <c r="O224" s="23" t="s">
        <v>17</v>
      </c>
      <c r="P224" s="53"/>
      <c r="Q224" s="53"/>
      <c r="R224" s="53"/>
      <c r="S224" s="192"/>
    </row>
    <row r="225" spans="1:19" ht="13.5">
      <c r="A225" s="194"/>
      <c r="B225" s="188"/>
      <c r="C225" s="188"/>
      <c r="D225" s="188"/>
      <c r="E225" s="188"/>
      <c r="F225" s="188"/>
      <c r="G225" s="188"/>
      <c r="H225" s="191"/>
      <c r="I225" s="191"/>
      <c r="J225" s="39"/>
      <c r="K225" s="193"/>
      <c r="L225" s="193"/>
      <c r="M225" s="193"/>
      <c r="N225" s="193"/>
      <c r="O225" s="23" t="s">
        <v>18</v>
      </c>
      <c r="P225" s="53"/>
      <c r="Q225" s="53"/>
      <c r="R225" s="53"/>
      <c r="S225" s="192"/>
    </row>
    <row r="226" spans="1:19" ht="13.5">
      <c r="A226" s="194"/>
      <c r="B226" s="188"/>
      <c r="C226" s="188"/>
      <c r="D226" s="188"/>
      <c r="E226" s="188"/>
      <c r="F226" s="188"/>
      <c r="G226" s="188"/>
      <c r="H226" s="191"/>
      <c r="I226" s="191"/>
      <c r="J226" s="39"/>
      <c r="K226" s="193"/>
      <c r="L226" s="193"/>
      <c r="M226" s="193"/>
      <c r="N226" s="193"/>
      <c r="O226" s="23" t="s">
        <v>19</v>
      </c>
      <c r="P226" s="53"/>
      <c r="Q226" s="53"/>
      <c r="R226" s="53"/>
      <c r="S226" s="192"/>
    </row>
    <row r="227" spans="1:19" ht="13.5">
      <c r="A227" s="194"/>
      <c r="B227" s="188"/>
      <c r="C227" s="188"/>
      <c r="D227" s="188"/>
      <c r="E227" s="188"/>
      <c r="F227" s="188"/>
      <c r="G227" s="188"/>
      <c r="H227" s="191"/>
      <c r="I227" s="191"/>
      <c r="J227" s="40"/>
      <c r="K227" s="193"/>
      <c r="L227" s="193"/>
      <c r="M227" s="193"/>
      <c r="N227" s="193"/>
      <c r="O227" s="23" t="s">
        <v>45</v>
      </c>
      <c r="P227" s="53"/>
      <c r="Q227" s="53"/>
      <c r="R227" s="53"/>
      <c r="S227" s="192"/>
    </row>
    <row r="228" spans="1:19" ht="13.5" customHeight="1">
      <c r="A228" s="194"/>
      <c r="B228" s="188" t="s">
        <v>47</v>
      </c>
      <c r="C228" s="188" t="s">
        <v>43</v>
      </c>
      <c r="D228" s="188" t="s">
        <v>339</v>
      </c>
      <c r="E228" s="188" t="s">
        <v>308</v>
      </c>
      <c r="F228" s="189" t="s">
        <v>309</v>
      </c>
      <c r="G228" s="188" t="s">
        <v>310</v>
      </c>
      <c r="H228" s="190">
        <v>20</v>
      </c>
      <c r="I228" s="190">
        <v>0</v>
      </c>
      <c r="J228" s="39" t="s">
        <v>311</v>
      </c>
      <c r="K228" s="193">
        <v>0</v>
      </c>
      <c r="L228" s="193">
        <v>50</v>
      </c>
      <c r="M228" s="193">
        <v>0</v>
      </c>
      <c r="N228" s="193">
        <v>50</v>
      </c>
      <c r="O228" s="23" t="s">
        <v>12</v>
      </c>
      <c r="P228" s="53"/>
      <c r="Q228" s="53"/>
      <c r="R228" s="53"/>
      <c r="S228" s="192"/>
    </row>
    <row r="229" spans="1:19" ht="13.5">
      <c r="A229" s="194"/>
      <c r="B229" s="188"/>
      <c r="C229" s="188"/>
      <c r="D229" s="188"/>
      <c r="E229" s="188"/>
      <c r="F229" s="188"/>
      <c r="G229" s="188"/>
      <c r="H229" s="191"/>
      <c r="I229" s="191"/>
      <c r="J229" s="39" t="s">
        <v>312</v>
      </c>
      <c r="K229" s="193"/>
      <c r="L229" s="193"/>
      <c r="M229" s="193"/>
      <c r="N229" s="193"/>
      <c r="O229" s="23" t="s">
        <v>13</v>
      </c>
      <c r="P229" s="53"/>
      <c r="Q229" s="53"/>
      <c r="R229" s="53"/>
      <c r="S229" s="192"/>
    </row>
    <row r="230" spans="1:19" ht="54">
      <c r="A230" s="194"/>
      <c r="B230" s="188"/>
      <c r="C230" s="188"/>
      <c r="D230" s="188"/>
      <c r="E230" s="188"/>
      <c r="F230" s="188"/>
      <c r="G230" s="188"/>
      <c r="H230" s="191"/>
      <c r="I230" s="191"/>
      <c r="J230" s="39" t="s">
        <v>313</v>
      </c>
      <c r="K230" s="193"/>
      <c r="L230" s="193"/>
      <c r="M230" s="193"/>
      <c r="N230" s="193"/>
      <c r="O230" s="23" t="s">
        <v>14</v>
      </c>
      <c r="P230" s="53"/>
      <c r="Q230" s="53"/>
      <c r="R230" s="53"/>
      <c r="S230" s="192"/>
    </row>
    <row r="231" spans="1:19" ht="13.5">
      <c r="A231" s="194"/>
      <c r="B231" s="188"/>
      <c r="C231" s="188"/>
      <c r="D231" s="188"/>
      <c r="E231" s="188"/>
      <c r="F231" s="188"/>
      <c r="G231" s="188"/>
      <c r="H231" s="191"/>
      <c r="I231" s="191"/>
      <c r="J231" s="39"/>
      <c r="K231" s="193"/>
      <c r="L231" s="193"/>
      <c r="M231" s="193"/>
      <c r="N231" s="193"/>
      <c r="O231" s="23" t="s">
        <v>15</v>
      </c>
      <c r="P231" s="53"/>
      <c r="Q231" s="53"/>
      <c r="R231" s="53"/>
      <c r="S231" s="192"/>
    </row>
    <row r="232" spans="1:19" ht="27">
      <c r="A232" s="194"/>
      <c r="B232" s="188"/>
      <c r="C232" s="188"/>
      <c r="D232" s="188"/>
      <c r="E232" s="188"/>
      <c r="F232" s="188"/>
      <c r="G232" s="188"/>
      <c r="H232" s="191"/>
      <c r="I232" s="191"/>
      <c r="J232" s="39"/>
      <c r="K232" s="193"/>
      <c r="L232" s="193"/>
      <c r="M232" s="193"/>
      <c r="N232" s="193"/>
      <c r="O232" s="23" t="s">
        <v>16</v>
      </c>
      <c r="P232" s="53"/>
      <c r="Q232" s="53"/>
      <c r="R232" s="53"/>
      <c r="S232" s="192"/>
    </row>
    <row r="233" spans="1:19" ht="13.5">
      <c r="A233" s="194"/>
      <c r="B233" s="188"/>
      <c r="C233" s="188"/>
      <c r="D233" s="188"/>
      <c r="E233" s="188"/>
      <c r="F233" s="188"/>
      <c r="G233" s="188"/>
      <c r="H233" s="191"/>
      <c r="I233" s="191"/>
      <c r="J233" s="39"/>
      <c r="K233" s="193"/>
      <c r="L233" s="193"/>
      <c r="M233" s="193"/>
      <c r="N233" s="193"/>
      <c r="O233" s="23" t="s">
        <v>17</v>
      </c>
      <c r="P233" s="53"/>
      <c r="Q233" s="53"/>
      <c r="R233" s="53"/>
      <c r="S233" s="192"/>
    </row>
    <row r="234" spans="1:19" ht="13.5">
      <c r="A234" s="194"/>
      <c r="B234" s="188"/>
      <c r="C234" s="188"/>
      <c r="D234" s="188"/>
      <c r="E234" s="188"/>
      <c r="F234" s="188"/>
      <c r="G234" s="188"/>
      <c r="H234" s="191"/>
      <c r="I234" s="191"/>
      <c r="J234" s="39"/>
      <c r="K234" s="193"/>
      <c r="L234" s="193"/>
      <c r="M234" s="193"/>
      <c r="N234" s="193"/>
      <c r="O234" s="23" t="s">
        <v>18</v>
      </c>
      <c r="P234" s="53"/>
      <c r="Q234" s="53"/>
      <c r="R234" s="53"/>
      <c r="S234" s="192"/>
    </row>
    <row r="235" spans="1:19" ht="13.5">
      <c r="A235" s="194"/>
      <c r="B235" s="188"/>
      <c r="C235" s="188"/>
      <c r="D235" s="188"/>
      <c r="E235" s="188"/>
      <c r="F235" s="188"/>
      <c r="G235" s="188"/>
      <c r="H235" s="191"/>
      <c r="I235" s="191"/>
      <c r="J235" s="39"/>
      <c r="K235" s="193"/>
      <c r="L235" s="193"/>
      <c r="M235" s="193"/>
      <c r="N235" s="193"/>
      <c r="O235" s="23" t="s">
        <v>19</v>
      </c>
      <c r="P235" s="53"/>
      <c r="Q235" s="53"/>
      <c r="R235" s="53"/>
      <c r="S235" s="192"/>
    </row>
    <row r="236" spans="1:19" ht="13.5">
      <c r="A236" s="194"/>
      <c r="B236" s="188"/>
      <c r="C236" s="188"/>
      <c r="D236" s="188"/>
      <c r="E236" s="188"/>
      <c r="F236" s="188"/>
      <c r="G236" s="188"/>
      <c r="H236" s="191"/>
      <c r="I236" s="191"/>
      <c r="J236" s="39"/>
      <c r="K236" s="193"/>
      <c r="L236" s="193"/>
      <c r="M236" s="193"/>
      <c r="N236" s="193"/>
      <c r="O236" s="23" t="s">
        <v>45</v>
      </c>
      <c r="P236" s="53"/>
      <c r="Q236" s="53"/>
      <c r="R236" s="53"/>
      <c r="S236" s="192"/>
    </row>
    <row r="237" spans="1:19" ht="13.5" customHeight="1">
      <c r="A237" s="194"/>
      <c r="B237" s="188" t="s">
        <v>47</v>
      </c>
      <c r="C237" s="188" t="s">
        <v>43</v>
      </c>
      <c r="D237" s="196"/>
      <c r="E237" s="188" t="s">
        <v>314</v>
      </c>
      <c r="F237" s="189" t="s">
        <v>315</v>
      </c>
      <c r="G237" s="188" t="s">
        <v>316</v>
      </c>
      <c r="H237" s="190">
        <v>20</v>
      </c>
      <c r="I237" s="190">
        <v>0</v>
      </c>
      <c r="J237" s="39" t="s">
        <v>317</v>
      </c>
      <c r="K237" s="193">
        <v>25</v>
      </c>
      <c r="L237" s="193">
        <v>25</v>
      </c>
      <c r="M237" s="193">
        <v>25</v>
      </c>
      <c r="N237" s="193">
        <v>25</v>
      </c>
      <c r="O237" s="23" t="s">
        <v>12</v>
      </c>
      <c r="P237" s="53"/>
      <c r="Q237" s="53"/>
      <c r="R237" s="53"/>
      <c r="S237" s="192"/>
    </row>
    <row r="238" spans="1:19" ht="13.5">
      <c r="A238" s="194"/>
      <c r="B238" s="188"/>
      <c r="C238" s="188"/>
      <c r="D238" s="196"/>
      <c r="E238" s="188"/>
      <c r="F238" s="188"/>
      <c r="G238" s="188"/>
      <c r="H238" s="191"/>
      <c r="I238" s="191"/>
      <c r="J238" s="39" t="s">
        <v>318</v>
      </c>
      <c r="K238" s="193"/>
      <c r="L238" s="193"/>
      <c r="M238" s="193"/>
      <c r="N238" s="193"/>
      <c r="O238" s="23" t="s">
        <v>13</v>
      </c>
      <c r="P238" s="53"/>
      <c r="Q238" s="53"/>
      <c r="R238" s="53"/>
      <c r="S238" s="192"/>
    </row>
    <row r="239" spans="1:19" ht="27">
      <c r="A239" s="194"/>
      <c r="B239" s="188"/>
      <c r="C239" s="188"/>
      <c r="D239" s="196"/>
      <c r="E239" s="188"/>
      <c r="F239" s="188"/>
      <c r="G239" s="188"/>
      <c r="H239" s="191"/>
      <c r="I239" s="191"/>
      <c r="J239" s="39" t="s">
        <v>319</v>
      </c>
      <c r="K239" s="193"/>
      <c r="L239" s="193"/>
      <c r="M239" s="193"/>
      <c r="N239" s="193"/>
      <c r="O239" s="23" t="s">
        <v>14</v>
      </c>
      <c r="P239" s="53"/>
      <c r="Q239" s="53"/>
      <c r="R239" s="53"/>
      <c r="S239" s="192"/>
    </row>
    <row r="240" spans="1:19" ht="13.5">
      <c r="A240" s="194"/>
      <c r="B240" s="188"/>
      <c r="C240" s="188"/>
      <c r="D240" s="196"/>
      <c r="E240" s="188"/>
      <c r="F240" s="188"/>
      <c r="G240" s="188"/>
      <c r="H240" s="191"/>
      <c r="I240" s="191"/>
      <c r="J240" s="39"/>
      <c r="K240" s="193"/>
      <c r="L240" s="193"/>
      <c r="M240" s="193"/>
      <c r="N240" s="193"/>
      <c r="O240" s="23" t="s">
        <v>15</v>
      </c>
      <c r="P240" s="53"/>
      <c r="Q240" s="53"/>
      <c r="R240" s="53"/>
      <c r="S240" s="192"/>
    </row>
    <row r="241" spans="1:19" ht="27">
      <c r="A241" s="194"/>
      <c r="B241" s="188"/>
      <c r="C241" s="188"/>
      <c r="D241" s="196"/>
      <c r="E241" s="188"/>
      <c r="F241" s="188"/>
      <c r="G241" s="188"/>
      <c r="H241" s="191"/>
      <c r="I241" s="191"/>
      <c r="J241" s="39"/>
      <c r="K241" s="193"/>
      <c r="L241" s="193"/>
      <c r="M241" s="193"/>
      <c r="N241" s="193"/>
      <c r="O241" s="23" t="s">
        <v>16</v>
      </c>
      <c r="P241" s="53"/>
      <c r="Q241" s="53"/>
      <c r="R241" s="53"/>
      <c r="S241" s="192"/>
    </row>
    <row r="242" spans="1:19" ht="13.5">
      <c r="A242" s="194"/>
      <c r="B242" s="188"/>
      <c r="C242" s="188"/>
      <c r="D242" s="196"/>
      <c r="E242" s="188"/>
      <c r="F242" s="188"/>
      <c r="G242" s="188"/>
      <c r="H242" s="191"/>
      <c r="I242" s="191"/>
      <c r="J242" s="39"/>
      <c r="K242" s="193"/>
      <c r="L242" s="193"/>
      <c r="M242" s="193"/>
      <c r="N242" s="193"/>
      <c r="O242" s="23" t="s">
        <v>17</v>
      </c>
      <c r="P242" s="53"/>
      <c r="Q242" s="53"/>
      <c r="R242" s="53"/>
      <c r="S242" s="192"/>
    </row>
    <row r="243" spans="1:19" ht="13.5">
      <c r="A243" s="194"/>
      <c r="B243" s="188"/>
      <c r="C243" s="188"/>
      <c r="D243" s="196"/>
      <c r="E243" s="188"/>
      <c r="F243" s="188"/>
      <c r="G243" s="188"/>
      <c r="H243" s="191"/>
      <c r="I243" s="191"/>
      <c r="J243" s="39"/>
      <c r="K243" s="193"/>
      <c r="L243" s="193"/>
      <c r="M243" s="193"/>
      <c r="N243" s="193"/>
      <c r="O243" s="23" t="s">
        <v>18</v>
      </c>
      <c r="P243" s="53"/>
      <c r="Q243" s="53"/>
      <c r="R243" s="53"/>
      <c r="S243" s="192"/>
    </row>
    <row r="244" spans="1:19" ht="13.5">
      <c r="A244" s="194"/>
      <c r="B244" s="188"/>
      <c r="C244" s="188"/>
      <c r="D244" s="196"/>
      <c r="E244" s="188"/>
      <c r="F244" s="188"/>
      <c r="G244" s="188"/>
      <c r="H244" s="191"/>
      <c r="I244" s="191"/>
      <c r="J244" s="39"/>
      <c r="K244" s="193"/>
      <c r="L244" s="193"/>
      <c r="M244" s="193"/>
      <c r="N244" s="193"/>
      <c r="O244" s="23" t="s">
        <v>19</v>
      </c>
      <c r="P244" s="53"/>
      <c r="Q244" s="53"/>
      <c r="R244" s="53"/>
      <c r="S244" s="192"/>
    </row>
    <row r="245" spans="1:19" ht="13.5">
      <c r="A245" s="194"/>
      <c r="B245" s="188"/>
      <c r="C245" s="188"/>
      <c r="D245" s="196"/>
      <c r="E245" s="188"/>
      <c r="F245" s="188"/>
      <c r="G245" s="188"/>
      <c r="H245" s="191"/>
      <c r="I245" s="191"/>
      <c r="J245" s="39"/>
      <c r="K245" s="193"/>
      <c r="L245" s="193"/>
      <c r="M245" s="193"/>
      <c r="N245" s="193"/>
      <c r="O245" s="23" t="s">
        <v>45</v>
      </c>
      <c r="P245" s="53"/>
      <c r="Q245" s="53"/>
      <c r="R245" s="53"/>
      <c r="S245" s="192"/>
    </row>
    <row r="246" spans="1:19" ht="13.5" customHeight="1">
      <c r="A246" s="194"/>
      <c r="B246" s="188" t="s">
        <v>47</v>
      </c>
      <c r="C246" s="188" t="s">
        <v>43</v>
      </c>
      <c r="D246" s="196"/>
      <c r="E246" s="188" t="s">
        <v>320</v>
      </c>
      <c r="F246" s="189" t="s">
        <v>321</v>
      </c>
      <c r="G246" s="188" t="s">
        <v>322</v>
      </c>
      <c r="H246" s="190">
        <v>10</v>
      </c>
      <c r="I246" s="190">
        <v>0</v>
      </c>
      <c r="J246" s="39" t="s">
        <v>323</v>
      </c>
      <c r="K246" s="193">
        <v>0</v>
      </c>
      <c r="L246" s="193">
        <v>50</v>
      </c>
      <c r="M246" s="193">
        <v>0</v>
      </c>
      <c r="N246" s="193">
        <v>50</v>
      </c>
      <c r="O246" s="23" t="s">
        <v>12</v>
      </c>
      <c r="P246" s="53"/>
      <c r="Q246" s="53"/>
      <c r="R246" s="53"/>
      <c r="S246" s="192"/>
    </row>
    <row r="247" spans="1:19" ht="13.5">
      <c r="A247" s="194"/>
      <c r="B247" s="188"/>
      <c r="C247" s="188"/>
      <c r="D247" s="196"/>
      <c r="E247" s="188"/>
      <c r="F247" s="188"/>
      <c r="G247" s="188"/>
      <c r="H247" s="191"/>
      <c r="I247" s="191"/>
      <c r="J247" s="39" t="s">
        <v>324</v>
      </c>
      <c r="K247" s="193"/>
      <c r="L247" s="193"/>
      <c r="M247" s="193"/>
      <c r="N247" s="193"/>
      <c r="O247" s="23" t="s">
        <v>13</v>
      </c>
      <c r="P247" s="53"/>
      <c r="Q247" s="53"/>
      <c r="R247" s="53"/>
      <c r="S247" s="192"/>
    </row>
    <row r="248" spans="1:19" ht="27">
      <c r="A248" s="194"/>
      <c r="B248" s="188"/>
      <c r="C248" s="188"/>
      <c r="D248" s="196"/>
      <c r="E248" s="188"/>
      <c r="F248" s="188"/>
      <c r="G248" s="188"/>
      <c r="H248" s="191"/>
      <c r="I248" s="191"/>
      <c r="J248" s="39" t="s">
        <v>325</v>
      </c>
      <c r="K248" s="193"/>
      <c r="L248" s="193"/>
      <c r="M248" s="193"/>
      <c r="N248" s="193"/>
      <c r="O248" s="23" t="s">
        <v>14</v>
      </c>
      <c r="P248" s="53"/>
      <c r="Q248" s="53"/>
      <c r="R248" s="53"/>
      <c r="S248" s="192"/>
    </row>
    <row r="249" spans="1:19" ht="13.5">
      <c r="A249" s="194"/>
      <c r="B249" s="188"/>
      <c r="C249" s="188"/>
      <c r="D249" s="196"/>
      <c r="E249" s="188"/>
      <c r="F249" s="188"/>
      <c r="G249" s="188"/>
      <c r="H249" s="191"/>
      <c r="I249" s="191"/>
      <c r="J249" s="39"/>
      <c r="K249" s="193"/>
      <c r="L249" s="193"/>
      <c r="M249" s="193"/>
      <c r="N249" s="193"/>
      <c r="O249" s="23" t="s">
        <v>15</v>
      </c>
      <c r="P249" s="53"/>
      <c r="Q249" s="53"/>
      <c r="R249" s="53"/>
      <c r="S249" s="192"/>
    </row>
    <row r="250" spans="1:19" ht="27">
      <c r="A250" s="194"/>
      <c r="B250" s="188"/>
      <c r="C250" s="188"/>
      <c r="D250" s="196"/>
      <c r="E250" s="188"/>
      <c r="F250" s="188"/>
      <c r="G250" s="188"/>
      <c r="H250" s="191"/>
      <c r="I250" s="191"/>
      <c r="J250" s="39"/>
      <c r="K250" s="193"/>
      <c r="L250" s="193"/>
      <c r="M250" s="193"/>
      <c r="N250" s="193"/>
      <c r="O250" s="23" t="s">
        <v>16</v>
      </c>
      <c r="P250" s="53"/>
      <c r="Q250" s="53"/>
      <c r="R250" s="53"/>
      <c r="S250" s="192"/>
    </row>
    <row r="251" spans="1:19" ht="13.5">
      <c r="A251" s="194"/>
      <c r="B251" s="188"/>
      <c r="C251" s="188"/>
      <c r="D251" s="196"/>
      <c r="E251" s="188"/>
      <c r="F251" s="188"/>
      <c r="G251" s="188"/>
      <c r="H251" s="191"/>
      <c r="I251" s="191"/>
      <c r="J251" s="39"/>
      <c r="K251" s="193"/>
      <c r="L251" s="193"/>
      <c r="M251" s="193"/>
      <c r="N251" s="193"/>
      <c r="O251" s="23" t="s">
        <v>17</v>
      </c>
      <c r="P251" s="53"/>
      <c r="Q251" s="53"/>
      <c r="R251" s="53"/>
      <c r="S251" s="192"/>
    </row>
    <row r="252" spans="1:19" ht="13.5">
      <c r="A252" s="194"/>
      <c r="B252" s="188"/>
      <c r="C252" s="188"/>
      <c r="D252" s="196"/>
      <c r="E252" s="188"/>
      <c r="F252" s="188"/>
      <c r="G252" s="188"/>
      <c r="H252" s="191"/>
      <c r="I252" s="191"/>
      <c r="J252" s="39"/>
      <c r="K252" s="193"/>
      <c r="L252" s="193"/>
      <c r="M252" s="193"/>
      <c r="N252" s="193"/>
      <c r="O252" s="23" t="s">
        <v>18</v>
      </c>
      <c r="P252" s="53"/>
      <c r="Q252" s="53"/>
      <c r="R252" s="53"/>
      <c r="S252" s="192"/>
    </row>
    <row r="253" spans="1:19" ht="13.5">
      <c r="A253" s="194"/>
      <c r="B253" s="188"/>
      <c r="C253" s="188"/>
      <c r="D253" s="196"/>
      <c r="E253" s="188"/>
      <c r="F253" s="188"/>
      <c r="G253" s="188"/>
      <c r="H253" s="191"/>
      <c r="I253" s="191"/>
      <c r="J253" s="39"/>
      <c r="K253" s="193"/>
      <c r="L253" s="193"/>
      <c r="M253" s="193"/>
      <c r="N253" s="193"/>
      <c r="O253" s="23" t="s">
        <v>19</v>
      </c>
      <c r="P253" s="53"/>
      <c r="Q253" s="53"/>
      <c r="R253" s="53"/>
      <c r="S253" s="192"/>
    </row>
    <row r="254" spans="1:19" ht="13.5">
      <c r="A254" s="194"/>
      <c r="B254" s="188"/>
      <c r="C254" s="188"/>
      <c r="D254" s="196"/>
      <c r="E254" s="188"/>
      <c r="F254" s="188"/>
      <c r="G254" s="188"/>
      <c r="H254" s="191"/>
      <c r="I254" s="191"/>
      <c r="J254" s="39"/>
      <c r="K254" s="193"/>
      <c r="L254" s="193"/>
      <c r="M254" s="193"/>
      <c r="N254" s="193"/>
      <c r="O254" s="23" t="s">
        <v>45</v>
      </c>
      <c r="P254" s="53"/>
      <c r="Q254" s="53"/>
      <c r="R254" s="53"/>
      <c r="S254" s="192"/>
    </row>
    <row r="255" spans="1:19" ht="13.5" customHeight="1">
      <c r="A255" s="194"/>
      <c r="B255" s="188" t="s">
        <v>47</v>
      </c>
      <c r="C255" s="188" t="s">
        <v>43</v>
      </c>
      <c r="D255" s="196"/>
      <c r="E255" s="188" t="s">
        <v>326</v>
      </c>
      <c r="F255" s="189" t="s">
        <v>327</v>
      </c>
      <c r="G255" s="188" t="s">
        <v>328</v>
      </c>
      <c r="H255" s="190">
        <v>20</v>
      </c>
      <c r="I255" s="190">
        <v>0</v>
      </c>
      <c r="J255" s="39" t="s">
        <v>329</v>
      </c>
      <c r="K255" s="193">
        <v>0</v>
      </c>
      <c r="L255" s="193">
        <v>50</v>
      </c>
      <c r="M255" s="193">
        <v>0</v>
      </c>
      <c r="N255" s="193">
        <v>50</v>
      </c>
      <c r="O255" s="23" t="s">
        <v>12</v>
      </c>
      <c r="P255" s="53"/>
      <c r="Q255" s="53"/>
      <c r="R255" s="53"/>
      <c r="S255" s="192"/>
    </row>
    <row r="256" spans="1:19" ht="13.5">
      <c r="A256" s="194"/>
      <c r="B256" s="188"/>
      <c r="C256" s="188"/>
      <c r="D256" s="196"/>
      <c r="E256" s="188"/>
      <c r="F256" s="188"/>
      <c r="G256" s="188"/>
      <c r="H256" s="191"/>
      <c r="I256" s="191"/>
      <c r="J256" s="39" t="s">
        <v>330</v>
      </c>
      <c r="K256" s="193"/>
      <c r="L256" s="193"/>
      <c r="M256" s="193"/>
      <c r="N256" s="193"/>
      <c r="O256" s="23" t="s">
        <v>13</v>
      </c>
      <c r="P256" s="53"/>
      <c r="Q256" s="53"/>
      <c r="R256" s="53"/>
      <c r="S256" s="192"/>
    </row>
    <row r="257" spans="1:19" ht="27">
      <c r="A257" s="194"/>
      <c r="B257" s="188"/>
      <c r="C257" s="188"/>
      <c r="D257" s="196"/>
      <c r="E257" s="188"/>
      <c r="F257" s="188"/>
      <c r="G257" s="188"/>
      <c r="H257" s="191"/>
      <c r="I257" s="191"/>
      <c r="J257" s="39" t="s">
        <v>331</v>
      </c>
      <c r="K257" s="193"/>
      <c r="L257" s="193"/>
      <c r="M257" s="193"/>
      <c r="N257" s="193"/>
      <c r="O257" s="23" t="s">
        <v>14</v>
      </c>
      <c r="P257" s="53"/>
      <c r="Q257" s="53"/>
      <c r="R257" s="53"/>
      <c r="S257" s="192"/>
    </row>
    <row r="258" spans="1:19" ht="13.5">
      <c r="A258" s="194"/>
      <c r="B258" s="188"/>
      <c r="C258" s="188"/>
      <c r="D258" s="196"/>
      <c r="E258" s="188"/>
      <c r="F258" s="188"/>
      <c r="G258" s="188"/>
      <c r="H258" s="191"/>
      <c r="I258" s="191"/>
      <c r="J258" s="39"/>
      <c r="K258" s="193"/>
      <c r="L258" s="193"/>
      <c r="M258" s="193"/>
      <c r="N258" s="193"/>
      <c r="O258" s="23" t="s">
        <v>15</v>
      </c>
      <c r="P258" s="53"/>
      <c r="Q258" s="53"/>
      <c r="R258" s="53"/>
      <c r="S258" s="192"/>
    </row>
    <row r="259" spans="1:19" ht="27">
      <c r="A259" s="194"/>
      <c r="B259" s="188"/>
      <c r="C259" s="188"/>
      <c r="D259" s="196"/>
      <c r="E259" s="188"/>
      <c r="F259" s="188"/>
      <c r="G259" s="188"/>
      <c r="H259" s="191"/>
      <c r="I259" s="191"/>
      <c r="J259" s="39"/>
      <c r="K259" s="193"/>
      <c r="L259" s="193"/>
      <c r="M259" s="193"/>
      <c r="N259" s="193"/>
      <c r="O259" s="23" t="s">
        <v>16</v>
      </c>
      <c r="P259" s="53"/>
      <c r="Q259" s="53"/>
      <c r="R259" s="53"/>
      <c r="S259" s="192"/>
    </row>
    <row r="260" spans="1:19" ht="13.5">
      <c r="A260" s="194"/>
      <c r="B260" s="188"/>
      <c r="C260" s="188"/>
      <c r="D260" s="196"/>
      <c r="E260" s="188"/>
      <c r="F260" s="188"/>
      <c r="G260" s="188"/>
      <c r="H260" s="191"/>
      <c r="I260" s="191"/>
      <c r="J260" s="39"/>
      <c r="K260" s="193"/>
      <c r="L260" s="193"/>
      <c r="M260" s="193"/>
      <c r="N260" s="193"/>
      <c r="O260" s="23" t="s">
        <v>17</v>
      </c>
      <c r="P260" s="53"/>
      <c r="Q260" s="53"/>
      <c r="R260" s="53"/>
      <c r="S260" s="192"/>
    </row>
    <row r="261" spans="1:19" ht="13.5">
      <c r="A261" s="194"/>
      <c r="B261" s="188"/>
      <c r="C261" s="188"/>
      <c r="D261" s="196"/>
      <c r="E261" s="188"/>
      <c r="F261" s="188"/>
      <c r="G261" s="188"/>
      <c r="H261" s="191"/>
      <c r="I261" s="191"/>
      <c r="J261" s="39"/>
      <c r="K261" s="193"/>
      <c r="L261" s="193"/>
      <c r="M261" s="193"/>
      <c r="N261" s="193"/>
      <c r="O261" s="23" t="s">
        <v>18</v>
      </c>
      <c r="P261" s="53"/>
      <c r="Q261" s="53"/>
      <c r="R261" s="53"/>
      <c r="S261" s="192"/>
    </row>
    <row r="262" spans="1:19" ht="13.5">
      <c r="A262" s="194"/>
      <c r="B262" s="188"/>
      <c r="C262" s="188"/>
      <c r="D262" s="196"/>
      <c r="E262" s="188"/>
      <c r="F262" s="188"/>
      <c r="G262" s="188"/>
      <c r="H262" s="191"/>
      <c r="I262" s="191"/>
      <c r="J262" s="39"/>
      <c r="K262" s="193"/>
      <c r="L262" s="193"/>
      <c r="M262" s="193"/>
      <c r="N262" s="193"/>
      <c r="O262" s="23" t="s">
        <v>19</v>
      </c>
      <c r="P262" s="53"/>
      <c r="Q262" s="53"/>
      <c r="R262" s="53"/>
      <c r="S262" s="192"/>
    </row>
    <row r="263" spans="1:19" ht="13.5">
      <c r="A263" s="194"/>
      <c r="B263" s="188"/>
      <c r="C263" s="188"/>
      <c r="D263" s="196"/>
      <c r="E263" s="188"/>
      <c r="F263" s="188"/>
      <c r="G263" s="188"/>
      <c r="H263" s="191"/>
      <c r="I263" s="191"/>
      <c r="J263" s="39"/>
      <c r="K263" s="193"/>
      <c r="L263" s="193"/>
      <c r="M263" s="193"/>
      <c r="N263" s="193"/>
      <c r="O263" s="23" t="s">
        <v>45</v>
      </c>
      <c r="P263" s="53"/>
      <c r="Q263" s="53"/>
      <c r="R263" s="53"/>
      <c r="S263" s="192"/>
    </row>
    <row r="264" spans="1:19" ht="27" customHeight="1">
      <c r="A264" s="195"/>
      <c r="B264" s="188" t="s">
        <v>47</v>
      </c>
      <c r="C264" s="188" t="s">
        <v>43</v>
      </c>
      <c r="D264" s="196"/>
      <c r="E264" s="188" t="s">
        <v>332</v>
      </c>
      <c r="F264" s="189" t="s">
        <v>333</v>
      </c>
      <c r="G264" s="188"/>
      <c r="H264" s="190">
        <v>20</v>
      </c>
      <c r="I264" s="190">
        <v>0</v>
      </c>
      <c r="J264" s="39" t="s">
        <v>334</v>
      </c>
      <c r="K264" s="193">
        <v>25</v>
      </c>
      <c r="L264" s="193">
        <v>25</v>
      </c>
      <c r="M264" s="193">
        <v>25</v>
      </c>
      <c r="N264" s="193">
        <v>25</v>
      </c>
      <c r="O264" s="23" t="s">
        <v>12</v>
      </c>
      <c r="P264" s="53"/>
      <c r="Q264" s="53"/>
      <c r="R264" s="53"/>
      <c r="S264" s="192"/>
    </row>
    <row r="265" spans="1:19" ht="27">
      <c r="A265" s="195"/>
      <c r="B265" s="188"/>
      <c r="C265" s="188"/>
      <c r="D265" s="196"/>
      <c r="E265" s="188"/>
      <c r="F265" s="188"/>
      <c r="G265" s="188"/>
      <c r="H265" s="191"/>
      <c r="I265" s="191"/>
      <c r="J265" s="39" t="s">
        <v>335</v>
      </c>
      <c r="K265" s="193"/>
      <c r="L265" s="193"/>
      <c r="M265" s="193"/>
      <c r="N265" s="193"/>
      <c r="O265" s="23" t="s">
        <v>13</v>
      </c>
      <c r="P265" s="53"/>
      <c r="Q265" s="53"/>
      <c r="R265" s="53"/>
      <c r="S265" s="192"/>
    </row>
    <row r="266" spans="1:19" ht="40.5">
      <c r="A266" s="195"/>
      <c r="B266" s="188"/>
      <c r="C266" s="188"/>
      <c r="D266" s="196"/>
      <c r="E266" s="188"/>
      <c r="F266" s="188"/>
      <c r="G266" s="188"/>
      <c r="H266" s="191"/>
      <c r="I266" s="191"/>
      <c r="J266" s="39" t="s">
        <v>336</v>
      </c>
      <c r="K266" s="193"/>
      <c r="L266" s="193"/>
      <c r="M266" s="193"/>
      <c r="N266" s="193"/>
      <c r="O266" s="23" t="s">
        <v>14</v>
      </c>
      <c r="P266" s="53"/>
      <c r="Q266" s="53"/>
      <c r="R266" s="53"/>
      <c r="S266" s="192"/>
    </row>
    <row r="267" spans="1:19" ht="13.5">
      <c r="A267" s="195"/>
      <c r="B267" s="188"/>
      <c r="C267" s="188"/>
      <c r="D267" s="196"/>
      <c r="E267" s="188"/>
      <c r="F267" s="188"/>
      <c r="G267" s="188"/>
      <c r="H267" s="191"/>
      <c r="I267" s="191"/>
      <c r="J267" s="39"/>
      <c r="K267" s="193"/>
      <c r="L267" s="193"/>
      <c r="M267" s="193"/>
      <c r="N267" s="193"/>
      <c r="O267" s="23" t="s">
        <v>15</v>
      </c>
      <c r="P267" s="53"/>
      <c r="Q267" s="53"/>
      <c r="R267" s="53"/>
      <c r="S267" s="192"/>
    </row>
    <row r="268" spans="1:19" ht="27">
      <c r="A268" s="195"/>
      <c r="B268" s="188"/>
      <c r="C268" s="188"/>
      <c r="D268" s="196"/>
      <c r="E268" s="188"/>
      <c r="F268" s="188"/>
      <c r="G268" s="188"/>
      <c r="H268" s="191"/>
      <c r="I268" s="191"/>
      <c r="J268" s="39"/>
      <c r="K268" s="193"/>
      <c r="L268" s="193"/>
      <c r="M268" s="193"/>
      <c r="N268" s="193"/>
      <c r="O268" s="23" t="s">
        <v>16</v>
      </c>
      <c r="P268" s="53"/>
      <c r="Q268" s="53"/>
      <c r="R268" s="53"/>
      <c r="S268" s="192"/>
    </row>
    <row r="269" spans="1:19" ht="13.5">
      <c r="A269" s="195"/>
      <c r="B269" s="188"/>
      <c r="C269" s="188"/>
      <c r="D269" s="196"/>
      <c r="E269" s="188"/>
      <c r="F269" s="188"/>
      <c r="G269" s="188"/>
      <c r="H269" s="191"/>
      <c r="I269" s="191"/>
      <c r="J269" s="39"/>
      <c r="K269" s="193"/>
      <c r="L269" s="193"/>
      <c r="M269" s="193"/>
      <c r="N269" s="193"/>
      <c r="O269" s="23" t="s">
        <v>17</v>
      </c>
      <c r="P269" s="53"/>
      <c r="Q269" s="53"/>
      <c r="R269" s="53"/>
      <c r="S269" s="192"/>
    </row>
    <row r="270" spans="1:19" ht="13.5">
      <c r="A270" s="195"/>
      <c r="B270" s="188"/>
      <c r="C270" s="188"/>
      <c r="D270" s="196"/>
      <c r="E270" s="188"/>
      <c r="F270" s="188"/>
      <c r="G270" s="188"/>
      <c r="H270" s="191"/>
      <c r="I270" s="191"/>
      <c r="J270" s="39"/>
      <c r="K270" s="193"/>
      <c r="L270" s="193"/>
      <c r="M270" s="193"/>
      <c r="N270" s="193"/>
      <c r="O270" s="23" t="s">
        <v>18</v>
      </c>
      <c r="P270" s="53"/>
      <c r="Q270" s="53"/>
      <c r="R270" s="53"/>
      <c r="S270" s="192"/>
    </row>
    <row r="271" spans="1:19" ht="13.5">
      <c r="A271" s="195"/>
      <c r="B271" s="188"/>
      <c r="C271" s="188"/>
      <c r="D271" s="196"/>
      <c r="E271" s="188"/>
      <c r="F271" s="188"/>
      <c r="G271" s="188"/>
      <c r="H271" s="191"/>
      <c r="I271" s="191"/>
      <c r="J271" s="39"/>
      <c r="K271" s="193"/>
      <c r="L271" s="193"/>
      <c r="M271" s="193"/>
      <c r="N271" s="193"/>
      <c r="O271" s="23" t="s">
        <v>19</v>
      </c>
      <c r="P271" s="53"/>
      <c r="Q271" s="53"/>
      <c r="R271" s="53"/>
      <c r="S271" s="192"/>
    </row>
    <row r="272" spans="1:19" ht="13.5">
      <c r="A272" s="195"/>
      <c r="B272" s="188"/>
      <c r="C272" s="188"/>
      <c r="D272" s="196"/>
      <c r="E272" s="188"/>
      <c r="F272" s="188"/>
      <c r="G272" s="188"/>
      <c r="H272" s="191"/>
      <c r="I272" s="191"/>
      <c r="J272" s="39"/>
      <c r="K272" s="193"/>
      <c r="L272" s="193"/>
      <c r="M272" s="193"/>
      <c r="N272" s="193"/>
      <c r="O272" s="23" t="s">
        <v>45</v>
      </c>
      <c r="P272" s="53"/>
      <c r="Q272" s="53"/>
      <c r="R272" s="53"/>
      <c r="S272" s="192"/>
    </row>
    <row r="273" spans="1:19" ht="40.5">
      <c r="A273" s="132" t="s">
        <v>510</v>
      </c>
      <c r="B273" s="139" t="s">
        <v>47</v>
      </c>
      <c r="C273" s="139" t="s">
        <v>39</v>
      </c>
      <c r="D273" s="139" t="s">
        <v>340</v>
      </c>
      <c r="E273" s="139" t="s">
        <v>341</v>
      </c>
      <c r="F273" s="139" t="s">
        <v>342</v>
      </c>
      <c r="G273" s="139" t="s">
        <v>343</v>
      </c>
      <c r="H273" s="139">
        <v>14</v>
      </c>
      <c r="I273" s="139">
        <v>0</v>
      </c>
      <c r="J273" s="41" t="s">
        <v>344</v>
      </c>
      <c r="K273" s="128">
        <f>25+12.5+6.25+25</f>
        <v>68.75</v>
      </c>
      <c r="L273" s="128">
        <v>6.25</v>
      </c>
      <c r="M273" s="128">
        <f>6.25+12.5</f>
        <v>18.75</v>
      </c>
      <c r="N273" s="128">
        <v>6.25</v>
      </c>
      <c r="O273" s="139" t="s">
        <v>12</v>
      </c>
      <c r="P273" s="142"/>
      <c r="Q273" s="142"/>
      <c r="R273" s="142"/>
      <c r="S273" s="54"/>
    </row>
    <row r="274" spans="1:19" ht="40.5">
      <c r="A274" s="132"/>
      <c r="B274" s="139"/>
      <c r="C274" s="139"/>
      <c r="D274" s="139"/>
      <c r="E274" s="139"/>
      <c r="F274" s="139"/>
      <c r="G274" s="139"/>
      <c r="H274" s="139"/>
      <c r="I274" s="139"/>
      <c r="J274" s="41" t="s">
        <v>345</v>
      </c>
      <c r="K274" s="128"/>
      <c r="L274" s="128"/>
      <c r="M274" s="128"/>
      <c r="N274" s="128"/>
      <c r="O274" s="139"/>
      <c r="P274" s="142"/>
      <c r="Q274" s="142"/>
      <c r="R274" s="142"/>
      <c r="S274" s="138"/>
    </row>
    <row r="275" spans="1:19" ht="40.5">
      <c r="A275" s="132"/>
      <c r="B275" s="139"/>
      <c r="C275" s="139"/>
      <c r="D275" s="139"/>
      <c r="E275" s="139"/>
      <c r="F275" s="139"/>
      <c r="G275" s="139"/>
      <c r="H275" s="139"/>
      <c r="I275" s="139"/>
      <c r="J275" s="41" t="s">
        <v>346</v>
      </c>
      <c r="K275" s="128"/>
      <c r="L275" s="128"/>
      <c r="M275" s="128"/>
      <c r="N275" s="128"/>
      <c r="O275" s="27" t="s">
        <v>13</v>
      </c>
      <c r="P275" s="55"/>
      <c r="Q275" s="55"/>
      <c r="R275" s="55"/>
      <c r="S275" s="138"/>
    </row>
    <row r="276" spans="1:19" ht="13.5">
      <c r="A276" s="132"/>
      <c r="B276" s="139"/>
      <c r="C276" s="139"/>
      <c r="D276" s="139"/>
      <c r="E276" s="139"/>
      <c r="F276" s="139"/>
      <c r="G276" s="139"/>
      <c r="H276" s="139"/>
      <c r="I276" s="139"/>
      <c r="J276" s="131" t="s">
        <v>347</v>
      </c>
      <c r="K276" s="128"/>
      <c r="L276" s="128"/>
      <c r="M276" s="128"/>
      <c r="N276" s="128"/>
      <c r="O276" s="27" t="s">
        <v>14</v>
      </c>
      <c r="P276" s="55"/>
      <c r="Q276" s="55"/>
      <c r="R276" s="55"/>
      <c r="S276" s="138"/>
    </row>
    <row r="277" spans="1:19" ht="13.5">
      <c r="A277" s="132"/>
      <c r="B277" s="139"/>
      <c r="C277" s="139"/>
      <c r="D277" s="139"/>
      <c r="E277" s="139"/>
      <c r="F277" s="139"/>
      <c r="G277" s="139"/>
      <c r="H277" s="139"/>
      <c r="I277" s="139"/>
      <c r="J277" s="131"/>
      <c r="K277" s="128"/>
      <c r="L277" s="128"/>
      <c r="M277" s="128"/>
      <c r="N277" s="128"/>
      <c r="O277" s="27" t="s">
        <v>15</v>
      </c>
      <c r="P277" s="55"/>
      <c r="Q277" s="55"/>
      <c r="R277" s="55"/>
      <c r="S277" s="138"/>
    </row>
    <row r="278" spans="1:19" ht="27">
      <c r="A278" s="132"/>
      <c r="B278" s="139" t="s">
        <v>47</v>
      </c>
      <c r="C278" s="139" t="s">
        <v>39</v>
      </c>
      <c r="D278" s="139" t="s">
        <v>348</v>
      </c>
      <c r="E278" s="139" t="s">
        <v>349</v>
      </c>
      <c r="F278" s="139" t="s">
        <v>350</v>
      </c>
      <c r="G278" s="139" t="s">
        <v>351</v>
      </c>
      <c r="H278" s="139">
        <v>14</v>
      </c>
      <c r="I278" s="139">
        <v>0</v>
      </c>
      <c r="J278" s="41" t="s">
        <v>352</v>
      </c>
      <c r="K278" s="128">
        <v>30</v>
      </c>
      <c r="L278" s="128">
        <v>30</v>
      </c>
      <c r="M278" s="128">
        <v>20</v>
      </c>
      <c r="N278" s="128">
        <v>20</v>
      </c>
      <c r="O278" s="27" t="s">
        <v>12</v>
      </c>
      <c r="P278" s="55"/>
      <c r="Q278" s="55"/>
      <c r="R278" s="55"/>
      <c r="S278" s="138"/>
    </row>
    <row r="279" spans="1:19" ht="27">
      <c r="A279" s="132"/>
      <c r="B279" s="139"/>
      <c r="C279" s="139"/>
      <c r="D279" s="139"/>
      <c r="E279" s="139"/>
      <c r="F279" s="139"/>
      <c r="G279" s="139"/>
      <c r="H279" s="139"/>
      <c r="I279" s="139"/>
      <c r="J279" s="41" t="s">
        <v>353</v>
      </c>
      <c r="K279" s="128"/>
      <c r="L279" s="128"/>
      <c r="M279" s="128"/>
      <c r="N279" s="128"/>
      <c r="O279" s="27" t="s">
        <v>13</v>
      </c>
      <c r="P279" s="55"/>
      <c r="Q279" s="55"/>
      <c r="R279" s="55"/>
      <c r="S279" s="138"/>
    </row>
    <row r="280" spans="1:19" ht="27">
      <c r="A280" s="132"/>
      <c r="B280" s="139"/>
      <c r="C280" s="139"/>
      <c r="D280" s="139"/>
      <c r="E280" s="139"/>
      <c r="F280" s="139"/>
      <c r="G280" s="139"/>
      <c r="H280" s="139"/>
      <c r="I280" s="139"/>
      <c r="J280" s="41" t="s">
        <v>354</v>
      </c>
      <c r="K280" s="128"/>
      <c r="L280" s="128"/>
      <c r="M280" s="128"/>
      <c r="N280" s="128"/>
      <c r="O280" s="27" t="s">
        <v>14</v>
      </c>
      <c r="P280" s="55"/>
      <c r="Q280" s="55"/>
      <c r="R280" s="55"/>
      <c r="S280" s="138"/>
    </row>
    <row r="281" spans="1:19" ht="13.5">
      <c r="A281" s="132"/>
      <c r="B281" s="139"/>
      <c r="C281" s="139"/>
      <c r="D281" s="139"/>
      <c r="E281" s="139"/>
      <c r="F281" s="139"/>
      <c r="G281" s="139"/>
      <c r="H281" s="139"/>
      <c r="I281" s="139"/>
      <c r="J281" s="41" t="s">
        <v>355</v>
      </c>
      <c r="K281" s="128"/>
      <c r="L281" s="128"/>
      <c r="M281" s="128"/>
      <c r="N281" s="128"/>
      <c r="O281" s="27" t="s">
        <v>15</v>
      </c>
      <c r="P281" s="55"/>
      <c r="Q281" s="55"/>
      <c r="R281" s="55"/>
      <c r="S281" s="138"/>
    </row>
    <row r="282" spans="1:19" ht="13.5">
      <c r="A282" s="132"/>
      <c r="B282" s="139"/>
      <c r="C282" s="139"/>
      <c r="D282" s="139"/>
      <c r="E282" s="139"/>
      <c r="F282" s="139"/>
      <c r="G282" s="139"/>
      <c r="H282" s="139"/>
      <c r="I282" s="139"/>
      <c r="J282" s="131" t="s">
        <v>356</v>
      </c>
      <c r="K282" s="128"/>
      <c r="L282" s="128"/>
      <c r="M282" s="128"/>
      <c r="N282" s="128"/>
      <c r="O282" s="27"/>
      <c r="P282" s="55"/>
      <c r="Q282" s="55"/>
      <c r="R282" s="55"/>
      <c r="S282" s="138"/>
    </row>
    <row r="283" spans="1:19" ht="13.5">
      <c r="A283" s="132"/>
      <c r="B283" s="139"/>
      <c r="C283" s="139"/>
      <c r="D283" s="139"/>
      <c r="E283" s="139"/>
      <c r="F283" s="139"/>
      <c r="G283" s="139"/>
      <c r="H283" s="139"/>
      <c r="I283" s="139"/>
      <c r="J283" s="131"/>
      <c r="K283" s="128"/>
      <c r="L283" s="128"/>
      <c r="M283" s="128"/>
      <c r="N283" s="128"/>
      <c r="O283" s="27"/>
      <c r="P283" s="55"/>
      <c r="Q283" s="55"/>
      <c r="R283" s="55"/>
      <c r="S283" s="138"/>
    </row>
    <row r="284" spans="1:19" ht="13.5">
      <c r="A284" s="132"/>
      <c r="B284" s="139" t="s">
        <v>47</v>
      </c>
      <c r="C284" s="139" t="s">
        <v>39</v>
      </c>
      <c r="D284" s="139" t="s">
        <v>357</v>
      </c>
      <c r="E284" s="139" t="s">
        <v>358</v>
      </c>
      <c r="F284" s="139" t="s">
        <v>513</v>
      </c>
      <c r="G284" s="139" t="s">
        <v>359</v>
      </c>
      <c r="H284" s="130">
        <v>7</v>
      </c>
      <c r="I284" s="130">
        <v>0</v>
      </c>
      <c r="J284" s="41" t="s">
        <v>360</v>
      </c>
      <c r="K284" s="128">
        <v>50</v>
      </c>
      <c r="L284" s="128">
        <v>0</v>
      </c>
      <c r="M284" s="128">
        <v>0</v>
      </c>
      <c r="N284" s="128">
        <v>50</v>
      </c>
      <c r="O284" s="27" t="s">
        <v>12</v>
      </c>
      <c r="P284" s="55"/>
      <c r="Q284" s="55"/>
      <c r="R284" s="55"/>
      <c r="S284" s="55"/>
    </row>
    <row r="285" spans="1:19" ht="13.5">
      <c r="A285" s="132"/>
      <c r="B285" s="139"/>
      <c r="C285" s="139"/>
      <c r="D285" s="139"/>
      <c r="E285" s="139"/>
      <c r="F285" s="139"/>
      <c r="G285" s="139"/>
      <c r="H285" s="136"/>
      <c r="I285" s="136"/>
      <c r="J285" s="41" t="s">
        <v>361</v>
      </c>
      <c r="K285" s="128"/>
      <c r="L285" s="128"/>
      <c r="M285" s="128"/>
      <c r="N285" s="128"/>
      <c r="O285" s="27" t="s">
        <v>13</v>
      </c>
      <c r="P285" s="55"/>
      <c r="Q285" s="55"/>
      <c r="R285" s="55"/>
      <c r="S285" s="55"/>
    </row>
    <row r="286" spans="1:19" ht="13.5">
      <c r="A286" s="132"/>
      <c r="B286" s="139"/>
      <c r="C286" s="139"/>
      <c r="D286" s="139"/>
      <c r="E286" s="139"/>
      <c r="F286" s="139"/>
      <c r="G286" s="139"/>
      <c r="H286" s="136"/>
      <c r="I286" s="136"/>
      <c r="J286" s="41" t="s">
        <v>362</v>
      </c>
      <c r="K286" s="128"/>
      <c r="L286" s="128"/>
      <c r="M286" s="128"/>
      <c r="N286" s="128"/>
      <c r="O286" s="27" t="s">
        <v>14</v>
      </c>
      <c r="P286" s="55"/>
      <c r="Q286" s="55"/>
      <c r="R286" s="55"/>
      <c r="S286" s="55"/>
    </row>
    <row r="287" spans="1:19" ht="13.5">
      <c r="A287" s="132"/>
      <c r="B287" s="139"/>
      <c r="C287" s="139"/>
      <c r="D287" s="139"/>
      <c r="E287" s="139"/>
      <c r="F287" s="139"/>
      <c r="G287" s="139"/>
      <c r="H287" s="136"/>
      <c r="I287" s="136"/>
      <c r="J287" s="41" t="s">
        <v>511</v>
      </c>
      <c r="K287" s="128"/>
      <c r="L287" s="128"/>
      <c r="M287" s="128"/>
      <c r="N287" s="128"/>
      <c r="O287" s="27" t="s">
        <v>15</v>
      </c>
      <c r="P287" s="55"/>
      <c r="Q287" s="55"/>
      <c r="R287" s="55"/>
      <c r="S287" s="55"/>
    </row>
    <row r="288" spans="1:19" ht="27">
      <c r="A288" s="132"/>
      <c r="B288" s="139"/>
      <c r="C288" s="139"/>
      <c r="D288" s="139"/>
      <c r="E288" s="139"/>
      <c r="F288" s="139"/>
      <c r="G288" s="139"/>
      <c r="H288" s="136"/>
      <c r="I288" s="136"/>
      <c r="J288" s="41" t="s">
        <v>512</v>
      </c>
      <c r="K288" s="128"/>
      <c r="L288" s="128"/>
      <c r="M288" s="128"/>
      <c r="N288" s="128"/>
      <c r="O288" s="27" t="s">
        <v>16</v>
      </c>
      <c r="P288" s="55"/>
      <c r="Q288" s="55"/>
      <c r="R288" s="55"/>
      <c r="S288" s="55"/>
    </row>
    <row r="289" spans="1:19" ht="13.5">
      <c r="A289" s="132"/>
      <c r="B289" s="139"/>
      <c r="C289" s="139"/>
      <c r="D289" s="139"/>
      <c r="E289" s="139"/>
      <c r="F289" s="139"/>
      <c r="G289" s="139"/>
      <c r="H289" s="136"/>
      <c r="I289" s="136"/>
      <c r="J289" s="41"/>
      <c r="K289" s="128"/>
      <c r="L289" s="128"/>
      <c r="M289" s="128"/>
      <c r="N289" s="128"/>
      <c r="O289" s="27" t="s">
        <v>17</v>
      </c>
      <c r="P289" s="55"/>
      <c r="Q289" s="55"/>
      <c r="R289" s="55"/>
      <c r="S289" s="55"/>
    </row>
    <row r="290" spans="1:19" ht="13.5">
      <c r="A290" s="132"/>
      <c r="B290" s="139"/>
      <c r="C290" s="139"/>
      <c r="D290" s="139"/>
      <c r="E290" s="139"/>
      <c r="F290" s="139"/>
      <c r="G290" s="139"/>
      <c r="H290" s="136"/>
      <c r="I290" s="136"/>
      <c r="J290" s="41"/>
      <c r="K290" s="128"/>
      <c r="L290" s="128"/>
      <c r="M290" s="128"/>
      <c r="N290" s="128"/>
      <c r="O290" s="27" t="s">
        <v>18</v>
      </c>
      <c r="P290" s="55"/>
      <c r="Q290" s="55"/>
      <c r="R290" s="55"/>
      <c r="S290" s="55"/>
    </row>
    <row r="291" spans="1:19" ht="13.5">
      <c r="A291" s="132"/>
      <c r="B291" s="139"/>
      <c r="C291" s="139"/>
      <c r="D291" s="139"/>
      <c r="E291" s="139"/>
      <c r="F291" s="139"/>
      <c r="G291" s="139"/>
      <c r="H291" s="136"/>
      <c r="I291" s="136"/>
      <c r="J291" s="41"/>
      <c r="K291" s="128"/>
      <c r="L291" s="128"/>
      <c r="M291" s="128"/>
      <c r="N291" s="128"/>
      <c r="O291" s="27" t="s">
        <v>19</v>
      </c>
      <c r="P291" s="55"/>
      <c r="Q291" s="55"/>
      <c r="R291" s="55"/>
      <c r="S291" s="55"/>
    </row>
    <row r="292" spans="1:19" ht="13.5">
      <c r="A292" s="132"/>
      <c r="B292" s="139"/>
      <c r="C292" s="139"/>
      <c r="D292" s="139"/>
      <c r="E292" s="139"/>
      <c r="F292" s="139"/>
      <c r="G292" s="139"/>
      <c r="H292" s="136"/>
      <c r="I292" s="136"/>
      <c r="J292" s="41"/>
      <c r="K292" s="128"/>
      <c r="L292" s="128"/>
      <c r="M292" s="128"/>
      <c r="N292" s="128"/>
      <c r="O292" s="27" t="s">
        <v>45</v>
      </c>
      <c r="P292" s="55"/>
      <c r="Q292" s="55"/>
      <c r="R292" s="55"/>
      <c r="S292" s="55"/>
    </row>
    <row r="293" spans="1:19" ht="13.5">
      <c r="A293" s="132"/>
      <c r="B293" s="139" t="s">
        <v>47</v>
      </c>
      <c r="C293" s="139" t="s">
        <v>39</v>
      </c>
      <c r="D293" s="139" t="s">
        <v>363</v>
      </c>
      <c r="E293" s="139" t="s">
        <v>364</v>
      </c>
      <c r="F293" s="139" t="s">
        <v>365</v>
      </c>
      <c r="G293" s="139" t="s">
        <v>366</v>
      </c>
      <c r="H293" s="130">
        <v>14</v>
      </c>
      <c r="I293" s="130">
        <v>0</v>
      </c>
      <c r="J293" s="131" t="s">
        <v>367</v>
      </c>
      <c r="K293" s="128">
        <f>66+8.5</f>
        <v>74.5</v>
      </c>
      <c r="L293" s="128">
        <v>8.5</v>
      </c>
      <c r="M293" s="128">
        <v>8.5</v>
      </c>
      <c r="N293" s="128">
        <v>8.5</v>
      </c>
      <c r="O293" s="27" t="s">
        <v>12</v>
      </c>
      <c r="P293" s="55"/>
      <c r="Q293" s="55"/>
      <c r="R293" s="55"/>
      <c r="S293" s="138"/>
    </row>
    <row r="294" spans="1:19" ht="13.5">
      <c r="A294" s="132"/>
      <c r="B294" s="139"/>
      <c r="C294" s="139"/>
      <c r="D294" s="139"/>
      <c r="E294" s="139"/>
      <c r="F294" s="139"/>
      <c r="G294" s="139"/>
      <c r="H294" s="136"/>
      <c r="I294" s="136"/>
      <c r="J294" s="140"/>
      <c r="K294" s="128"/>
      <c r="L294" s="128"/>
      <c r="M294" s="128"/>
      <c r="N294" s="128"/>
      <c r="O294" s="27" t="s">
        <v>13</v>
      </c>
      <c r="P294" s="55"/>
      <c r="Q294" s="55"/>
      <c r="R294" s="55"/>
      <c r="S294" s="138"/>
    </row>
    <row r="295" spans="1:19" ht="13.5">
      <c r="A295" s="132"/>
      <c r="B295" s="139"/>
      <c r="C295" s="139"/>
      <c r="D295" s="139"/>
      <c r="E295" s="139"/>
      <c r="F295" s="139"/>
      <c r="G295" s="139"/>
      <c r="H295" s="136"/>
      <c r="I295" s="136"/>
      <c r="J295" s="140"/>
      <c r="K295" s="128"/>
      <c r="L295" s="128"/>
      <c r="M295" s="128"/>
      <c r="N295" s="128"/>
      <c r="O295" s="27" t="s">
        <v>14</v>
      </c>
      <c r="P295" s="55"/>
      <c r="Q295" s="55"/>
      <c r="R295" s="55"/>
      <c r="S295" s="138"/>
    </row>
    <row r="296" spans="1:19" ht="13.5">
      <c r="A296" s="132"/>
      <c r="B296" s="139"/>
      <c r="C296" s="139"/>
      <c r="D296" s="139"/>
      <c r="E296" s="139"/>
      <c r="F296" s="139"/>
      <c r="G296" s="139"/>
      <c r="H296" s="136"/>
      <c r="I296" s="136"/>
      <c r="J296" s="141" t="s">
        <v>368</v>
      </c>
      <c r="K296" s="128"/>
      <c r="L296" s="128"/>
      <c r="M296" s="128"/>
      <c r="N296" s="128"/>
      <c r="O296" s="27" t="s">
        <v>15</v>
      </c>
      <c r="P296" s="55"/>
      <c r="Q296" s="55"/>
      <c r="R296" s="55"/>
      <c r="S296" s="138"/>
    </row>
    <row r="297" spans="1:19" ht="27">
      <c r="A297" s="132"/>
      <c r="B297" s="139"/>
      <c r="C297" s="139"/>
      <c r="D297" s="139"/>
      <c r="E297" s="139"/>
      <c r="F297" s="139"/>
      <c r="G297" s="139"/>
      <c r="H297" s="136"/>
      <c r="I297" s="136"/>
      <c r="J297" s="141" t="s">
        <v>369</v>
      </c>
      <c r="K297" s="128"/>
      <c r="L297" s="128"/>
      <c r="M297" s="128"/>
      <c r="N297" s="128"/>
      <c r="O297" s="27" t="s">
        <v>16</v>
      </c>
      <c r="P297" s="55"/>
      <c r="Q297" s="55"/>
      <c r="R297" s="55"/>
      <c r="S297" s="138"/>
    </row>
    <row r="298" spans="1:19" ht="13.5">
      <c r="A298" s="132"/>
      <c r="B298" s="139"/>
      <c r="C298" s="139"/>
      <c r="D298" s="139"/>
      <c r="E298" s="139"/>
      <c r="F298" s="139"/>
      <c r="G298" s="139"/>
      <c r="H298" s="136"/>
      <c r="I298" s="136"/>
      <c r="J298" s="141" t="s">
        <v>370</v>
      </c>
      <c r="K298" s="128"/>
      <c r="L298" s="128"/>
      <c r="M298" s="128"/>
      <c r="N298" s="128"/>
      <c r="O298" s="27" t="s">
        <v>17</v>
      </c>
      <c r="P298" s="55"/>
      <c r="Q298" s="55"/>
      <c r="R298" s="55"/>
      <c r="S298" s="138"/>
    </row>
    <row r="299" spans="1:19" ht="13.5">
      <c r="A299" s="132"/>
      <c r="B299" s="139"/>
      <c r="C299" s="139"/>
      <c r="D299" s="139"/>
      <c r="E299" s="139"/>
      <c r="F299" s="139"/>
      <c r="G299" s="139"/>
      <c r="H299" s="136"/>
      <c r="I299" s="136"/>
      <c r="J299" s="141" t="s">
        <v>371</v>
      </c>
      <c r="K299" s="128"/>
      <c r="L299" s="128"/>
      <c r="M299" s="128"/>
      <c r="N299" s="128"/>
      <c r="O299" s="27" t="s">
        <v>18</v>
      </c>
      <c r="P299" s="55"/>
      <c r="Q299" s="55"/>
      <c r="R299" s="55"/>
      <c r="S299" s="138"/>
    </row>
    <row r="300" spans="1:19" ht="13.5">
      <c r="A300" s="132"/>
      <c r="B300" s="139"/>
      <c r="C300" s="139"/>
      <c r="D300" s="139"/>
      <c r="E300" s="139"/>
      <c r="F300" s="139"/>
      <c r="G300" s="139"/>
      <c r="H300" s="136"/>
      <c r="I300" s="136"/>
      <c r="J300" s="141" t="s">
        <v>372</v>
      </c>
      <c r="K300" s="128"/>
      <c r="L300" s="128"/>
      <c r="M300" s="128"/>
      <c r="N300" s="128"/>
      <c r="O300" s="27" t="s">
        <v>19</v>
      </c>
      <c r="P300" s="55"/>
      <c r="Q300" s="55"/>
      <c r="R300" s="55"/>
      <c r="S300" s="138"/>
    </row>
    <row r="301" spans="1:19" ht="13.5">
      <c r="A301" s="132"/>
      <c r="B301" s="139"/>
      <c r="C301" s="139"/>
      <c r="D301" s="139"/>
      <c r="E301" s="139"/>
      <c r="F301" s="139"/>
      <c r="G301" s="139"/>
      <c r="H301" s="136"/>
      <c r="I301" s="136"/>
      <c r="J301" s="141"/>
      <c r="K301" s="128"/>
      <c r="L301" s="128"/>
      <c r="M301" s="128"/>
      <c r="N301" s="128"/>
      <c r="O301" s="27" t="s">
        <v>45</v>
      </c>
      <c r="P301" s="55"/>
      <c r="Q301" s="55"/>
      <c r="R301" s="55"/>
      <c r="S301" s="55"/>
    </row>
    <row r="302" spans="1:19" ht="13.5">
      <c r="A302" s="132"/>
      <c r="B302" s="139" t="s">
        <v>47</v>
      </c>
      <c r="C302" s="139" t="s">
        <v>43</v>
      </c>
      <c r="D302" s="139" t="s">
        <v>373</v>
      </c>
      <c r="E302" s="139" t="s">
        <v>374</v>
      </c>
      <c r="F302" s="139" t="s">
        <v>375</v>
      </c>
      <c r="G302" s="139" t="s">
        <v>376</v>
      </c>
      <c r="H302" s="139">
        <v>34</v>
      </c>
      <c r="I302" s="139">
        <v>0</v>
      </c>
      <c r="J302" s="42" t="s">
        <v>377</v>
      </c>
      <c r="K302" s="128">
        <v>0</v>
      </c>
      <c r="L302" s="128">
        <v>0</v>
      </c>
      <c r="M302" s="128">
        <v>0</v>
      </c>
      <c r="N302" s="126">
        <v>100</v>
      </c>
      <c r="O302" s="27" t="s">
        <v>12</v>
      </c>
      <c r="P302" s="55"/>
      <c r="Q302" s="55"/>
      <c r="R302" s="55"/>
      <c r="S302" s="142"/>
    </row>
    <row r="303" spans="1:19" ht="27">
      <c r="A303" s="132"/>
      <c r="B303" s="139"/>
      <c r="C303" s="139"/>
      <c r="D303" s="139"/>
      <c r="E303" s="139"/>
      <c r="F303" s="139"/>
      <c r="G303" s="139"/>
      <c r="H303" s="139"/>
      <c r="I303" s="139"/>
      <c r="J303" s="42" t="s">
        <v>378</v>
      </c>
      <c r="K303" s="128"/>
      <c r="L303" s="128"/>
      <c r="M303" s="128"/>
      <c r="N303" s="128"/>
      <c r="O303" s="27" t="s">
        <v>13</v>
      </c>
      <c r="P303" s="55"/>
      <c r="Q303" s="55"/>
      <c r="R303" s="55"/>
      <c r="S303" s="142"/>
    </row>
    <row r="304" spans="1:19" ht="13.5">
      <c r="A304" s="132"/>
      <c r="B304" s="139"/>
      <c r="C304" s="139"/>
      <c r="D304" s="139"/>
      <c r="E304" s="139"/>
      <c r="F304" s="139"/>
      <c r="G304" s="139"/>
      <c r="H304" s="139"/>
      <c r="I304" s="139"/>
      <c r="J304" s="42" t="s">
        <v>379</v>
      </c>
      <c r="K304" s="128"/>
      <c r="L304" s="128"/>
      <c r="M304" s="128"/>
      <c r="N304" s="128"/>
      <c r="O304" s="27" t="s">
        <v>14</v>
      </c>
      <c r="P304" s="55"/>
      <c r="Q304" s="55"/>
      <c r="R304" s="55"/>
      <c r="S304" s="142"/>
    </row>
    <row r="305" spans="1:19" ht="13.5">
      <c r="A305" s="132"/>
      <c r="B305" s="139"/>
      <c r="C305" s="139"/>
      <c r="D305" s="139"/>
      <c r="E305" s="139"/>
      <c r="F305" s="139"/>
      <c r="G305" s="139"/>
      <c r="H305" s="139"/>
      <c r="I305" s="139"/>
      <c r="J305" s="42" t="s">
        <v>380</v>
      </c>
      <c r="K305" s="128"/>
      <c r="L305" s="128"/>
      <c r="M305" s="128"/>
      <c r="N305" s="128"/>
      <c r="O305" s="27" t="s">
        <v>15</v>
      </c>
      <c r="P305" s="55"/>
      <c r="Q305" s="55"/>
      <c r="R305" s="55"/>
      <c r="S305" s="142"/>
    </row>
    <row r="306" spans="1:19" ht="27">
      <c r="A306" s="132"/>
      <c r="B306" s="139"/>
      <c r="C306" s="139"/>
      <c r="D306" s="139"/>
      <c r="E306" s="139"/>
      <c r="F306" s="139"/>
      <c r="G306" s="139"/>
      <c r="H306" s="139"/>
      <c r="I306" s="139"/>
      <c r="J306" s="42"/>
      <c r="K306" s="128"/>
      <c r="L306" s="128"/>
      <c r="M306" s="128"/>
      <c r="N306" s="128"/>
      <c r="O306" s="27" t="s">
        <v>16</v>
      </c>
      <c r="P306" s="55"/>
      <c r="Q306" s="55"/>
      <c r="R306" s="55"/>
      <c r="S306" s="142"/>
    </row>
    <row r="307" spans="1:19" ht="13.5">
      <c r="A307" s="132"/>
      <c r="B307" s="139"/>
      <c r="C307" s="139"/>
      <c r="D307" s="139"/>
      <c r="E307" s="139"/>
      <c r="F307" s="139"/>
      <c r="G307" s="139"/>
      <c r="H307" s="139"/>
      <c r="I307" s="139"/>
      <c r="J307" s="42"/>
      <c r="K307" s="128"/>
      <c r="L307" s="128"/>
      <c r="M307" s="128"/>
      <c r="N307" s="128"/>
      <c r="O307" s="27" t="s">
        <v>17</v>
      </c>
      <c r="P307" s="55"/>
      <c r="Q307" s="55"/>
      <c r="R307" s="55"/>
      <c r="S307" s="142"/>
    </row>
    <row r="308" spans="1:19" ht="13.5">
      <c r="A308" s="132"/>
      <c r="B308" s="139"/>
      <c r="C308" s="139"/>
      <c r="D308" s="139"/>
      <c r="E308" s="139"/>
      <c r="F308" s="139"/>
      <c r="G308" s="139"/>
      <c r="H308" s="139"/>
      <c r="I308" s="139"/>
      <c r="J308" s="42"/>
      <c r="K308" s="128"/>
      <c r="L308" s="128"/>
      <c r="M308" s="128"/>
      <c r="N308" s="128"/>
      <c r="O308" s="27" t="s">
        <v>18</v>
      </c>
      <c r="P308" s="55"/>
      <c r="Q308" s="55"/>
      <c r="R308" s="55"/>
      <c r="S308" s="142"/>
    </row>
    <row r="309" spans="1:19" ht="13.5">
      <c r="A309" s="132"/>
      <c r="B309" s="139"/>
      <c r="C309" s="139"/>
      <c r="D309" s="139"/>
      <c r="E309" s="139"/>
      <c r="F309" s="139"/>
      <c r="G309" s="139"/>
      <c r="H309" s="139"/>
      <c r="I309" s="139"/>
      <c r="J309" s="42"/>
      <c r="K309" s="128"/>
      <c r="L309" s="128"/>
      <c r="M309" s="128"/>
      <c r="N309" s="128"/>
      <c r="O309" s="27" t="s">
        <v>19</v>
      </c>
      <c r="P309" s="55"/>
      <c r="Q309" s="55"/>
      <c r="R309" s="55"/>
      <c r="S309" s="142"/>
    </row>
    <row r="310" spans="1:19" ht="13.5">
      <c r="A310" s="132"/>
      <c r="B310" s="139"/>
      <c r="C310" s="139"/>
      <c r="D310" s="139"/>
      <c r="E310" s="139"/>
      <c r="F310" s="139"/>
      <c r="G310" s="139"/>
      <c r="H310" s="139"/>
      <c r="I310" s="139"/>
      <c r="J310" s="42"/>
      <c r="K310" s="128"/>
      <c r="L310" s="128"/>
      <c r="M310" s="128"/>
      <c r="N310" s="128"/>
      <c r="O310" s="27" t="s">
        <v>45</v>
      </c>
      <c r="P310" s="55"/>
      <c r="Q310" s="55"/>
      <c r="R310" s="55"/>
      <c r="S310" s="142"/>
    </row>
    <row r="311" spans="1:19" ht="13.5">
      <c r="A311" s="132"/>
      <c r="B311" s="139" t="s">
        <v>47</v>
      </c>
      <c r="C311" s="139" t="s">
        <v>43</v>
      </c>
      <c r="D311" s="139" t="s">
        <v>381</v>
      </c>
      <c r="E311" s="139" t="s">
        <v>382</v>
      </c>
      <c r="F311" s="139" t="s">
        <v>383</v>
      </c>
      <c r="G311" s="139" t="s">
        <v>384</v>
      </c>
      <c r="H311" s="139">
        <v>33</v>
      </c>
      <c r="I311" s="139">
        <v>0</v>
      </c>
      <c r="J311" s="42"/>
      <c r="K311" s="128">
        <v>25</v>
      </c>
      <c r="L311" s="128">
        <v>25</v>
      </c>
      <c r="M311" s="128">
        <v>25</v>
      </c>
      <c r="N311" s="128">
        <v>25</v>
      </c>
      <c r="O311" s="27" t="s">
        <v>12</v>
      </c>
      <c r="P311" s="55"/>
      <c r="Q311" s="55"/>
      <c r="R311" s="55"/>
      <c r="S311" s="142"/>
    </row>
    <row r="312" spans="1:19" ht="13.5">
      <c r="A312" s="132"/>
      <c r="B312" s="139"/>
      <c r="C312" s="139"/>
      <c r="D312" s="139"/>
      <c r="E312" s="139"/>
      <c r="F312" s="139"/>
      <c r="G312" s="139"/>
      <c r="H312" s="139"/>
      <c r="I312" s="139"/>
      <c r="J312" s="42"/>
      <c r="K312" s="128"/>
      <c r="L312" s="128"/>
      <c r="M312" s="128"/>
      <c r="N312" s="128"/>
      <c r="O312" s="27" t="s">
        <v>13</v>
      </c>
      <c r="P312" s="55"/>
      <c r="Q312" s="55"/>
      <c r="R312" s="55"/>
      <c r="S312" s="142"/>
    </row>
    <row r="313" spans="1:19" ht="13.5">
      <c r="A313" s="132"/>
      <c r="B313" s="139"/>
      <c r="C313" s="139"/>
      <c r="D313" s="139"/>
      <c r="E313" s="139"/>
      <c r="F313" s="139"/>
      <c r="G313" s="139"/>
      <c r="H313" s="139"/>
      <c r="I313" s="139"/>
      <c r="J313" s="42"/>
      <c r="K313" s="128"/>
      <c r="L313" s="128"/>
      <c r="M313" s="128"/>
      <c r="N313" s="128"/>
      <c r="O313" s="27" t="s">
        <v>14</v>
      </c>
      <c r="P313" s="55"/>
      <c r="Q313" s="55"/>
      <c r="R313" s="55"/>
      <c r="S313" s="142"/>
    </row>
    <row r="314" spans="1:19" ht="13.5">
      <c r="A314" s="132"/>
      <c r="B314" s="139"/>
      <c r="C314" s="139"/>
      <c r="D314" s="139"/>
      <c r="E314" s="139"/>
      <c r="F314" s="139"/>
      <c r="G314" s="139"/>
      <c r="H314" s="139"/>
      <c r="I314" s="139"/>
      <c r="J314" s="42" t="s">
        <v>385</v>
      </c>
      <c r="K314" s="128"/>
      <c r="L314" s="128"/>
      <c r="M314" s="128"/>
      <c r="N314" s="128"/>
      <c r="O314" s="27" t="s">
        <v>15</v>
      </c>
      <c r="P314" s="55"/>
      <c r="Q314" s="55"/>
      <c r="R314" s="55"/>
      <c r="S314" s="142"/>
    </row>
    <row r="315" spans="1:19" ht="27">
      <c r="A315" s="132"/>
      <c r="B315" s="139"/>
      <c r="C315" s="139"/>
      <c r="D315" s="139"/>
      <c r="E315" s="139"/>
      <c r="F315" s="139"/>
      <c r="G315" s="139"/>
      <c r="H315" s="139"/>
      <c r="I315" s="139"/>
      <c r="J315" s="42" t="s">
        <v>386</v>
      </c>
      <c r="K315" s="128"/>
      <c r="L315" s="128"/>
      <c r="M315" s="128"/>
      <c r="N315" s="128"/>
      <c r="O315" s="27" t="s">
        <v>16</v>
      </c>
      <c r="P315" s="55"/>
      <c r="Q315" s="55"/>
      <c r="R315" s="55"/>
      <c r="S315" s="142"/>
    </row>
    <row r="316" spans="1:19" ht="27">
      <c r="A316" s="132"/>
      <c r="B316" s="139"/>
      <c r="C316" s="139"/>
      <c r="D316" s="139"/>
      <c r="E316" s="139"/>
      <c r="F316" s="139"/>
      <c r="G316" s="139"/>
      <c r="H316" s="139"/>
      <c r="I316" s="139"/>
      <c r="J316" s="42" t="s">
        <v>387</v>
      </c>
      <c r="K316" s="128"/>
      <c r="L316" s="128"/>
      <c r="M316" s="128"/>
      <c r="N316" s="128"/>
      <c r="O316" s="27" t="s">
        <v>17</v>
      </c>
      <c r="P316" s="55"/>
      <c r="Q316" s="55"/>
      <c r="R316" s="55"/>
      <c r="S316" s="142"/>
    </row>
    <row r="317" spans="1:19" ht="27">
      <c r="A317" s="132"/>
      <c r="B317" s="139"/>
      <c r="C317" s="139"/>
      <c r="D317" s="139"/>
      <c r="E317" s="139"/>
      <c r="F317" s="139"/>
      <c r="G317" s="139"/>
      <c r="H317" s="139"/>
      <c r="I317" s="139"/>
      <c r="J317" s="42" t="s">
        <v>388</v>
      </c>
      <c r="K317" s="128"/>
      <c r="L317" s="128"/>
      <c r="M317" s="128"/>
      <c r="N317" s="128"/>
      <c r="O317" s="27" t="s">
        <v>18</v>
      </c>
      <c r="P317" s="55"/>
      <c r="Q317" s="55"/>
      <c r="R317" s="55"/>
      <c r="S317" s="142"/>
    </row>
    <row r="318" spans="1:19" ht="13.5">
      <c r="A318" s="133"/>
      <c r="B318" s="139"/>
      <c r="C318" s="139"/>
      <c r="D318" s="139"/>
      <c r="E318" s="139"/>
      <c r="F318" s="139"/>
      <c r="G318" s="139"/>
      <c r="H318" s="139"/>
      <c r="I318" s="139"/>
      <c r="J318" s="42"/>
      <c r="K318" s="128"/>
      <c r="L318" s="128"/>
      <c r="M318" s="128"/>
      <c r="N318" s="128"/>
      <c r="O318" s="27" t="s">
        <v>19</v>
      </c>
      <c r="P318" s="55"/>
      <c r="Q318" s="55"/>
      <c r="R318" s="55"/>
      <c r="S318" s="142"/>
    </row>
    <row r="319" spans="1:19" ht="13.5">
      <c r="A319" s="133"/>
      <c r="B319" s="139"/>
      <c r="C319" s="139"/>
      <c r="D319" s="139"/>
      <c r="E319" s="139"/>
      <c r="F319" s="139"/>
      <c r="G319" s="139"/>
      <c r="H319" s="139"/>
      <c r="I319" s="139"/>
      <c r="J319" s="42"/>
      <c r="K319" s="128"/>
      <c r="L319" s="128"/>
      <c r="M319" s="128"/>
      <c r="N319" s="128"/>
      <c r="O319" s="27" t="s">
        <v>45</v>
      </c>
      <c r="P319" s="55"/>
      <c r="Q319" s="55"/>
      <c r="R319" s="55"/>
      <c r="S319" s="142"/>
    </row>
    <row r="320" spans="1:19" ht="13.5">
      <c r="A320" s="133"/>
      <c r="B320" s="139" t="s">
        <v>47</v>
      </c>
      <c r="C320" s="139" t="s">
        <v>43</v>
      </c>
      <c r="D320" s="139" t="s">
        <v>389</v>
      </c>
      <c r="E320" s="139" t="s">
        <v>390</v>
      </c>
      <c r="F320" s="139" t="s">
        <v>391</v>
      </c>
      <c r="G320" s="139" t="s">
        <v>392</v>
      </c>
      <c r="H320" s="139">
        <v>33</v>
      </c>
      <c r="I320" s="139">
        <v>0</v>
      </c>
      <c r="J320" s="42"/>
      <c r="K320" s="128">
        <v>25</v>
      </c>
      <c r="L320" s="128">
        <v>25</v>
      </c>
      <c r="M320" s="128">
        <v>25</v>
      </c>
      <c r="N320" s="128">
        <v>25</v>
      </c>
      <c r="O320" s="27" t="s">
        <v>12</v>
      </c>
      <c r="P320" s="55"/>
      <c r="Q320" s="55"/>
      <c r="R320" s="55"/>
      <c r="S320" s="142"/>
    </row>
    <row r="321" spans="1:19" ht="13.5">
      <c r="A321" s="133"/>
      <c r="B321" s="139"/>
      <c r="C321" s="139"/>
      <c r="D321" s="139"/>
      <c r="E321" s="139"/>
      <c r="F321" s="139"/>
      <c r="G321" s="139"/>
      <c r="H321" s="139"/>
      <c r="I321" s="139"/>
      <c r="J321" s="42"/>
      <c r="K321" s="128"/>
      <c r="L321" s="128"/>
      <c r="M321" s="128"/>
      <c r="N321" s="128"/>
      <c r="O321" s="27" t="s">
        <v>13</v>
      </c>
      <c r="P321" s="55"/>
      <c r="Q321" s="55"/>
      <c r="R321" s="55"/>
      <c r="S321" s="142"/>
    </row>
    <row r="322" spans="1:19" ht="13.5">
      <c r="A322" s="133"/>
      <c r="B322" s="139"/>
      <c r="C322" s="139"/>
      <c r="D322" s="139"/>
      <c r="E322" s="139"/>
      <c r="F322" s="139"/>
      <c r="G322" s="139"/>
      <c r="H322" s="139"/>
      <c r="I322" s="139"/>
      <c r="J322" s="42"/>
      <c r="K322" s="128"/>
      <c r="L322" s="128"/>
      <c r="M322" s="128"/>
      <c r="N322" s="128"/>
      <c r="O322" s="27" t="s">
        <v>14</v>
      </c>
      <c r="P322" s="55"/>
      <c r="Q322" s="55"/>
      <c r="R322" s="55"/>
      <c r="S322" s="142"/>
    </row>
    <row r="323" spans="1:19" ht="13.5">
      <c r="A323" s="133"/>
      <c r="B323" s="139"/>
      <c r="C323" s="139"/>
      <c r="D323" s="139"/>
      <c r="E323" s="139"/>
      <c r="F323" s="139"/>
      <c r="G323" s="139"/>
      <c r="H323" s="139"/>
      <c r="I323" s="139"/>
      <c r="J323" s="131" t="s">
        <v>393</v>
      </c>
      <c r="K323" s="128"/>
      <c r="L323" s="128"/>
      <c r="M323" s="128"/>
      <c r="N323" s="128"/>
      <c r="O323" s="27" t="s">
        <v>15</v>
      </c>
      <c r="P323" s="55"/>
      <c r="Q323" s="55"/>
      <c r="R323" s="55"/>
      <c r="S323" s="142"/>
    </row>
    <row r="324" spans="1:19" ht="27">
      <c r="A324" s="133"/>
      <c r="B324" s="139"/>
      <c r="C324" s="139"/>
      <c r="D324" s="139"/>
      <c r="E324" s="139"/>
      <c r="F324" s="139"/>
      <c r="G324" s="139"/>
      <c r="H324" s="139"/>
      <c r="I324" s="139"/>
      <c r="J324" s="131"/>
      <c r="K324" s="128"/>
      <c r="L324" s="128"/>
      <c r="M324" s="128"/>
      <c r="N324" s="128"/>
      <c r="O324" s="27" t="s">
        <v>16</v>
      </c>
      <c r="P324" s="55"/>
      <c r="Q324" s="55"/>
      <c r="R324" s="55"/>
      <c r="S324" s="142"/>
    </row>
    <row r="325" spans="1:19" ht="13.5">
      <c r="A325" s="133"/>
      <c r="B325" s="139"/>
      <c r="C325" s="139"/>
      <c r="D325" s="139"/>
      <c r="E325" s="139"/>
      <c r="F325" s="139"/>
      <c r="G325" s="139"/>
      <c r="H325" s="139"/>
      <c r="I325" s="139"/>
      <c r="J325" s="43"/>
      <c r="K325" s="128"/>
      <c r="L325" s="128"/>
      <c r="M325" s="128"/>
      <c r="N325" s="128"/>
      <c r="O325" s="27" t="s">
        <v>17</v>
      </c>
      <c r="P325" s="55"/>
      <c r="Q325" s="55"/>
      <c r="R325" s="55"/>
      <c r="S325" s="142"/>
    </row>
    <row r="326" spans="1:19" ht="13.5">
      <c r="A326" s="133"/>
      <c r="B326" s="139"/>
      <c r="C326" s="139"/>
      <c r="D326" s="139"/>
      <c r="E326" s="139"/>
      <c r="F326" s="139"/>
      <c r="G326" s="139"/>
      <c r="H326" s="139"/>
      <c r="I326" s="139"/>
      <c r="J326" s="43"/>
      <c r="K326" s="128"/>
      <c r="L326" s="128"/>
      <c r="M326" s="128"/>
      <c r="N326" s="128"/>
      <c r="O326" s="27" t="s">
        <v>18</v>
      </c>
      <c r="P326" s="55"/>
      <c r="Q326" s="55"/>
      <c r="R326" s="55"/>
      <c r="S326" s="142"/>
    </row>
    <row r="327" spans="1:19" ht="13.5">
      <c r="A327" s="134"/>
      <c r="B327" s="139"/>
      <c r="C327" s="139"/>
      <c r="D327" s="139"/>
      <c r="E327" s="139"/>
      <c r="F327" s="139"/>
      <c r="G327" s="139"/>
      <c r="H327" s="139"/>
      <c r="I327" s="139"/>
      <c r="J327" s="43"/>
      <c r="K327" s="128"/>
      <c r="L327" s="128"/>
      <c r="M327" s="128"/>
      <c r="N327" s="128"/>
      <c r="O327" s="27" t="s">
        <v>19</v>
      </c>
      <c r="P327" s="55"/>
      <c r="Q327" s="55"/>
      <c r="R327" s="55"/>
      <c r="S327" s="142"/>
    </row>
    <row r="328" spans="1:19" ht="13.5">
      <c r="A328" s="134"/>
      <c r="B328" s="139"/>
      <c r="C328" s="139"/>
      <c r="D328" s="139"/>
      <c r="E328" s="139"/>
      <c r="F328" s="139"/>
      <c r="G328" s="139"/>
      <c r="H328" s="139"/>
      <c r="I328" s="139"/>
      <c r="J328" s="43"/>
      <c r="K328" s="128"/>
      <c r="L328" s="128"/>
      <c r="M328" s="128"/>
      <c r="N328" s="128"/>
      <c r="O328" s="27" t="s">
        <v>45</v>
      </c>
      <c r="P328" s="55"/>
      <c r="Q328" s="55"/>
      <c r="R328" s="55"/>
      <c r="S328" s="142"/>
    </row>
    <row r="329" spans="1:19" ht="13.5" customHeight="1">
      <c r="A329" s="132" t="s">
        <v>510</v>
      </c>
      <c r="B329" s="139" t="s">
        <v>47</v>
      </c>
      <c r="C329" s="139" t="s">
        <v>42</v>
      </c>
      <c r="D329" s="139" t="s">
        <v>394</v>
      </c>
      <c r="E329" s="139" t="s">
        <v>395</v>
      </c>
      <c r="F329" s="139" t="s">
        <v>396</v>
      </c>
      <c r="G329" s="139" t="s">
        <v>397</v>
      </c>
      <c r="H329" s="139">
        <v>100</v>
      </c>
      <c r="I329" s="139">
        <v>0</v>
      </c>
      <c r="J329" s="43"/>
      <c r="K329" s="128">
        <v>25</v>
      </c>
      <c r="L329" s="128">
        <v>25</v>
      </c>
      <c r="M329" s="128">
        <v>25</v>
      </c>
      <c r="N329" s="128">
        <v>25</v>
      </c>
      <c r="O329" s="27" t="s">
        <v>12</v>
      </c>
      <c r="P329" s="55"/>
      <c r="Q329" s="55"/>
      <c r="R329" s="55"/>
      <c r="S329" s="142"/>
    </row>
    <row r="330" spans="1:19" ht="13.5">
      <c r="A330" s="132"/>
      <c r="B330" s="139"/>
      <c r="C330" s="139"/>
      <c r="D330" s="139"/>
      <c r="E330" s="139"/>
      <c r="F330" s="139"/>
      <c r="G330" s="139"/>
      <c r="H330" s="139"/>
      <c r="I330" s="139"/>
      <c r="J330" s="43"/>
      <c r="K330" s="128"/>
      <c r="L330" s="128"/>
      <c r="M330" s="128"/>
      <c r="N330" s="128"/>
      <c r="O330" s="27" t="s">
        <v>13</v>
      </c>
      <c r="P330" s="55"/>
      <c r="Q330" s="55"/>
      <c r="R330" s="55"/>
      <c r="S330" s="142"/>
    </row>
    <row r="331" spans="1:19" ht="13.5">
      <c r="A331" s="132"/>
      <c r="B331" s="139"/>
      <c r="C331" s="139"/>
      <c r="D331" s="139"/>
      <c r="E331" s="139"/>
      <c r="F331" s="139"/>
      <c r="G331" s="139"/>
      <c r="H331" s="139"/>
      <c r="I331" s="139"/>
      <c r="J331" s="43"/>
      <c r="K331" s="128"/>
      <c r="L331" s="128"/>
      <c r="M331" s="128"/>
      <c r="N331" s="128"/>
      <c r="O331" s="27" t="s">
        <v>14</v>
      </c>
      <c r="P331" s="55"/>
      <c r="Q331" s="55"/>
      <c r="R331" s="55"/>
      <c r="S331" s="142"/>
    </row>
    <row r="332" spans="1:19" ht="13.5">
      <c r="A332" s="132"/>
      <c r="B332" s="139"/>
      <c r="C332" s="139"/>
      <c r="D332" s="139"/>
      <c r="E332" s="139"/>
      <c r="F332" s="139"/>
      <c r="G332" s="139"/>
      <c r="H332" s="139"/>
      <c r="I332" s="139"/>
      <c r="J332" s="41" t="s">
        <v>398</v>
      </c>
      <c r="K332" s="128"/>
      <c r="L332" s="128"/>
      <c r="M332" s="128"/>
      <c r="N332" s="128"/>
      <c r="O332" s="27" t="s">
        <v>15</v>
      </c>
      <c r="P332" s="55"/>
      <c r="Q332" s="55"/>
      <c r="R332" s="55"/>
      <c r="S332" s="142"/>
    </row>
    <row r="333" spans="1:19" ht="27">
      <c r="A333" s="132"/>
      <c r="B333" s="139"/>
      <c r="C333" s="139"/>
      <c r="D333" s="139"/>
      <c r="E333" s="139"/>
      <c r="F333" s="139"/>
      <c r="G333" s="139"/>
      <c r="H333" s="139"/>
      <c r="I333" s="139"/>
      <c r="J333" s="41" t="s">
        <v>399</v>
      </c>
      <c r="K333" s="128"/>
      <c r="L333" s="128"/>
      <c r="M333" s="128"/>
      <c r="N333" s="128"/>
      <c r="O333" s="27" t="s">
        <v>16</v>
      </c>
      <c r="P333" s="55"/>
      <c r="Q333" s="55"/>
      <c r="R333" s="55"/>
      <c r="S333" s="142"/>
    </row>
    <row r="334" spans="1:19" ht="13.5">
      <c r="A334" s="132"/>
      <c r="B334" s="139"/>
      <c r="C334" s="139"/>
      <c r="D334" s="139"/>
      <c r="E334" s="139"/>
      <c r="F334" s="139"/>
      <c r="G334" s="139"/>
      <c r="H334" s="139"/>
      <c r="I334" s="139"/>
      <c r="J334" s="41" t="s">
        <v>400</v>
      </c>
      <c r="K334" s="128"/>
      <c r="L334" s="128"/>
      <c r="M334" s="128"/>
      <c r="N334" s="128"/>
      <c r="O334" s="27" t="s">
        <v>17</v>
      </c>
      <c r="P334" s="55"/>
      <c r="Q334" s="55"/>
      <c r="R334" s="55"/>
      <c r="S334" s="142"/>
    </row>
    <row r="335" spans="1:19" ht="13.5">
      <c r="A335" s="132"/>
      <c r="B335" s="139"/>
      <c r="C335" s="139"/>
      <c r="D335" s="139"/>
      <c r="E335" s="139"/>
      <c r="F335" s="139"/>
      <c r="G335" s="139"/>
      <c r="H335" s="139"/>
      <c r="I335" s="139"/>
      <c r="J335" s="41" t="s">
        <v>401</v>
      </c>
      <c r="K335" s="128"/>
      <c r="L335" s="128"/>
      <c r="M335" s="128"/>
      <c r="N335" s="128"/>
      <c r="O335" s="27" t="s">
        <v>18</v>
      </c>
      <c r="P335" s="55"/>
      <c r="Q335" s="55"/>
      <c r="R335" s="55"/>
      <c r="S335" s="142"/>
    </row>
    <row r="336" spans="1:19" ht="13.5">
      <c r="A336" s="132"/>
      <c r="B336" s="139"/>
      <c r="C336" s="139"/>
      <c r="D336" s="139"/>
      <c r="E336" s="139"/>
      <c r="F336" s="139"/>
      <c r="G336" s="139"/>
      <c r="H336" s="139"/>
      <c r="I336" s="139"/>
      <c r="J336" s="41" t="s">
        <v>402</v>
      </c>
      <c r="K336" s="128"/>
      <c r="L336" s="128"/>
      <c r="M336" s="128"/>
      <c r="N336" s="128"/>
      <c r="O336" s="27" t="s">
        <v>19</v>
      </c>
      <c r="P336" s="55"/>
      <c r="Q336" s="55"/>
      <c r="R336" s="55"/>
      <c r="S336" s="142"/>
    </row>
    <row r="337" spans="1:19" ht="13.5">
      <c r="A337" s="132"/>
      <c r="B337" s="139"/>
      <c r="C337" s="139"/>
      <c r="D337" s="139"/>
      <c r="E337" s="139"/>
      <c r="F337" s="139"/>
      <c r="G337" s="139"/>
      <c r="H337" s="139"/>
      <c r="I337" s="139"/>
      <c r="J337" s="41" t="s">
        <v>403</v>
      </c>
      <c r="K337" s="128"/>
      <c r="L337" s="128"/>
      <c r="M337" s="128"/>
      <c r="N337" s="128"/>
      <c r="O337" s="27" t="s">
        <v>45</v>
      </c>
      <c r="P337" s="55"/>
      <c r="Q337" s="55"/>
      <c r="R337" s="55"/>
      <c r="S337" s="142"/>
    </row>
    <row r="338" spans="1:19" ht="13.5">
      <c r="A338" s="132"/>
      <c r="B338" s="139" t="s">
        <v>47</v>
      </c>
      <c r="C338" s="139" t="s">
        <v>40</v>
      </c>
      <c r="D338" s="139" t="s">
        <v>404</v>
      </c>
      <c r="E338" s="139" t="s">
        <v>405</v>
      </c>
      <c r="F338" s="139" t="s">
        <v>406</v>
      </c>
      <c r="G338" s="139" t="s">
        <v>407</v>
      </c>
      <c r="H338" s="130">
        <v>9</v>
      </c>
      <c r="I338" s="130">
        <v>0</v>
      </c>
      <c r="J338" s="41" t="s">
        <v>408</v>
      </c>
      <c r="K338" s="128">
        <v>20</v>
      </c>
      <c r="L338" s="128">
        <v>25</v>
      </c>
      <c r="M338" s="128">
        <v>25</v>
      </c>
      <c r="N338" s="128">
        <v>30</v>
      </c>
      <c r="O338" s="27" t="s">
        <v>12</v>
      </c>
      <c r="P338" s="55"/>
      <c r="Q338" s="55"/>
      <c r="R338" s="55"/>
      <c r="S338" s="138"/>
    </row>
    <row r="339" spans="1:19" ht="27">
      <c r="A339" s="132"/>
      <c r="B339" s="139"/>
      <c r="C339" s="139"/>
      <c r="D339" s="139"/>
      <c r="E339" s="139"/>
      <c r="F339" s="139"/>
      <c r="G339" s="139"/>
      <c r="H339" s="136"/>
      <c r="I339" s="136"/>
      <c r="J339" s="41" t="s">
        <v>409</v>
      </c>
      <c r="K339" s="128"/>
      <c r="L339" s="128"/>
      <c r="M339" s="128"/>
      <c r="N339" s="128"/>
      <c r="O339" s="27" t="s">
        <v>13</v>
      </c>
      <c r="P339" s="55"/>
      <c r="Q339" s="55"/>
      <c r="R339" s="55"/>
      <c r="S339" s="138"/>
    </row>
    <row r="340" spans="1:19" ht="27">
      <c r="A340" s="132"/>
      <c r="B340" s="139"/>
      <c r="C340" s="139"/>
      <c r="D340" s="139"/>
      <c r="E340" s="139"/>
      <c r="F340" s="139"/>
      <c r="G340" s="139"/>
      <c r="H340" s="136"/>
      <c r="I340" s="136"/>
      <c r="J340" s="41" t="s">
        <v>410</v>
      </c>
      <c r="K340" s="128"/>
      <c r="L340" s="128"/>
      <c r="M340" s="128"/>
      <c r="N340" s="128"/>
      <c r="O340" s="27" t="s">
        <v>14</v>
      </c>
      <c r="P340" s="55"/>
      <c r="Q340" s="55"/>
      <c r="R340" s="55"/>
      <c r="S340" s="138"/>
    </row>
    <row r="341" spans="1:19" ht="13.5">
      <c r="A341" s="132"/>
      <c r="B341" s="139"/>
      <c r="C341" s="139"/>
      <c r="D341" s="139"/>
      <c r="E341" s="139"/>
      <c r="F341" s="139"/>
      <c r="G341" s="139"/>
      <c r="H341" s="136"/>
      <c r="I341" s="136"/>
      <c r="J341" s="131" t="s">
        <v>411</v>
      </c>
      <c r="K341" s="128"/>
      <c r="L341" s="128"/>
      <c r="M341" s="128"/>
      <c r="N341" s="128"/>
      <c r="O341" s="27" t="s">
        <v>15</v>
      </c>
      <c r="P341" s="55"/>
      <c r="Q341" s="55"/>
      <c r="R341" s="55"/>
      <c r="S341" s="138"/>
    </row>
    <row r="342" spans="1:19" ht="27">
      <c r="A342" s="132"/>
      <c r="B342" s="139"/>
      <c r="C342" s="139"/>
      <c r="D342" s="139"/>
      <c r="E342" s="139"/>
      <c r="F342" s="139"/>
      <c r="G342" s="139"/>
      <c r="H342" s="136"/>
      <c r="I342" s="136"/>
      <c r="J342" s="131"/>
      <c r="K342" s="128"/>
      <c r="L342" s="128"/>
      <c r="M342" s="128"/>
      <c r="N342" s="128"/>
      <c r="O342" s="27" t="s">
        <v>16</v>
      </c>
      <c r="P342" s="55"/>
      <c r="Q342" s="55"/>
      <c r="R342" s="55"/>
      <c r="S342" s="138"/>
    </row>
    <row r="343" spans="1:19" ht="13.5">
      <c r="A343" s="132"/>
      <c r="B343" s="139"/>
      <c r="C343" s="139"/>
      <c r="D343" s="139"/>
      <c r="E343" s="139"/>
      <c r="F343" s="139"/>
      <c r="G343" s="139"/>
      <c r="H343" s="136"/>
      <c r="I343" s="136"/>
      <c r="J343" s="131" t="s">
        <v>412</v>
      </c>
      <c r="K343" s="128"/>
      <c r="L343" s="128"/>
      <c r="M343" s="128"/>
      <c r="N343" s="128"/>
      <c r="O343" s="27" t="s">
        <v>17</v>
      </c>
      <c r="P343" s="55"/>
      <c r="Q343" s="55"/>
      <c r="R343" s="55"/>
      <c r="S343" s="138"/>
    </row>
    <row r="344" spans="1:19" ht="13.5">
      <c r="A344" s="132"/>
      <c r="B344" s="139"/>
      <c r="C344" s="139"/>
      <c r="D344" s="139"/>
      <c r="E344" s="139"/>
      <c r="F344" s="139"/>
      <c r="G344" s="139"/>
      <c r="H344" s="136"/>
      <c r="I344" s="136"/>
      <c r="J344" s="131"/>
      <c r="K344" s="128"/>
      <c r="L344" s="128"/>
      <c r="M344" s="128"/>
      <c r="N344" s="128"/>
      <c r="O344" s="27" t="s">
        <v>18</v>
      </c>
      <c r="P344" s="55"/>
      <c r="Q344" s="55"/>
      <c r="R344" s="55"/>
      <c r="S344" s="138"/>
    </row>
    <row r="345" spans="1:19" ht="13.5">
      <c r="A345" s="132"/>
      <c r="B345" s="139"/>
      <c r="C345" s="139"/>
      <c r="D345" s="139"/>
      <c r="E345" s="139"/>
      <c r="F345" s="139"/>
      <c r="G345" s="139"/>
      <c r="H345" s="136"/>
      <c r="I345" s="136"/>
      <c r="J345" s="131"/>
      <c r="K345" s="128"/>
      <c r="L345" s="128"/>
      <c r="M345" s="128"/>
      <c r="N345" s="128"/>
      <c r="O345" s="27" t="s">
        <v>19</v>
      </c>
      <c r="P345" s="55"/>
      <c r="Q345" s="55"/>
      <c r="R345" s="55"/>
      <c r="S345" s="138"/>
    </row>
    <row r="346" spans="1:19" ht="54">
      <c r="A346" s="132"/>
      <c r="B346" s="139"/>
      <c r="C346" s="139"/>
      <c r="D346" s="139"/>
      <c r="E346" s="139"/>
      <c r="F346" s="139"/>
      <c r="G346" s="139"/>
      <c r="H346" s="136"/>
      <c r="I346" s="136"/>
      <c r="J346" s="42" t="s">
        <v>413</v>
      </c>
      <c r="K346" s="128"/>
      <c r="L346" s="128"/>
      <c r="M346" s="128"/>
      <c r="N346" s="128"/>
      <c r="O346" s="27" t="s">
        <v>45</v>
      </c>
      <c r="P346" s="55"/>
      <c r="Q346" s="55"/>
      <c r="R346" s="55"/>
      <c r="S346" s="138"/>
    </row>
    <row r="347" spans="1:19" ht="27">
      <c r="A347" s="132"/>
      <c r="B347" s="139" t="s">
        <v>47</v>
      </c>
      <c r="C347" s="139" t="s">
        <v>39</v>
      </c>
      <c r="D347" s="139" t="s">
        <v>414</v>
      </c>
      <c r="E347" s="139" t="s">
        <v>415</v>
      </c>
      <c r="F347" s="139" t="s">
        <v>416</v>
      </c>
      <c r="G347" s="139" t="s">
        <v>417</v>
      </c>
      <c r="H347" s="130">
        <v>14</v>
      </c>
      <c r="I347" s="130">
        <v>0</v>
      </c>
      <c r="J347" s="41" t="s">
        <v>418</v>
      </c>
      <c r="K347" s="137">
        <v>20</v>
      </c>
      <c r="L347" s="137">
        <v>30</v>
      </c>
      <c r="M347" s="137">
        <v>30</v>
      </c>
      <c r="N347" s="137">
        <v>20</v>
      </c>
      <c r="O347" s="27" t="s">
        <v>12</v>
      </c>
      <c r="P347" s="55"/>
      <c r="Q347" s="55"/>
      <c r="R347" s="55"/>
      <c r="S347" s="138"/>
    </row>
    <row r="348" spans="1:19" ht="40.5">
      <c r="A348" s="132"/>
      <c r="B348" s="139"/>
      <c r="C348" s="139"/>
      <c r="D348" s="139"/>
      <c r="E348" s="139"/>
      <c r="F348" s="139"/>
      <c r="G348" s="130"/>
      <c r="H348" s="136"/>
      <c r="I348" s="136"/>
      <c r="J348" s="41" t="s">
        <v>419</v>
      </c>
      <c r="K348" s="137"/>
      <c r="L348" s="137"/>
      <c r="M348" s="137"/>
      <c r="N348" s="137"/>
      <c r="O348" s="27" t="s">
        <v>13</v>
      </c>
      <c r="P348" s="55"/>
      <c r="Q348" s="55"/>
      <c r="R348" s="55"/>
      <c r="S348" s="138"/>
    </row>
    <row r="349" spans="1:19" ht="40.5">
      <c r="A349" s="132"/>
      <c r="B349" s="139"/>
      <c r="C349" s="139"/>
      <c r="D349" s="139"/>
      <c r="E349" s="139"/>
      <c r="F349" s="139"/>
      <c r="G349" s="130"/>
      <c r="H349" s="136"/>
      <c r="I349" s="136"/>
      <c r="J349" s="41" t="s">
        <v>420</v>
      </c>
      <c r="K349" s="137"/>
      <c r="L349" s="137"/>
      <c r="M349" s="137"/>
      <c r="N349" s="137"/>
      <c r="O349" s="27" t="s">
        <v>14</v>
      </c>
      <c r="P349" s="55"/>
      <c r="Q349" s="55"/>
      <c r="R349" s="55"/>
      <c r="S349" s="138"/>
    </row>
    <row r="350" spans="1:19" ht="13.5">
      <c r="A350" s="132"/>
      <c r="B350" s="139"/>
      <c r="C350" s="139"/>
      <c r="D350" s="139"/>
      <c r="E350" s="139"/>
      <c r="F350" s="139"/>
      <c r="G350" s="130"/>
      <c r="H350" s="136"/>
      <c r="I350" s="136"/>
      <c r="J350" s="41" t="s">
        <v>421</v>
      </c>
      <c r="K350" s="137"/>
      <c r="L350" s="137"/>
      <c r="M350" s="137"/>
      <c r="N350" s="137"/>
      <c r="O350" s="27" t="s">
        <v>15</v>
      </c>
      <c r="P350" s="55"/>
      <c r="Q350" s="55"/>
      <c r="R350" s="55"/>
      <c r="S350" s="138"/>
    </row>
    <row r="351" spans="1:19" ht="27">
      <c r="A351" s="132"/>
      <c r="B351" s="139"/>
      <c r="C351" s="139"/>
      <c r="D351" s="139"/>
      <c r="E351" s="139"/>
      <c r="F351" s="139"/>
      <c r="G351" s="130"/>
      <c r="H351" s="136"/>
      <c r="I351" s="136"/>
      <c r="J351" s="41" t="s">
        <v>422</v>
      </c>
      <c r="K351" s="137"/>
      <c r="L351" s="137"/>
      <c r="M351" s="137"/>
      <c r="N351" s="137"/>
      <c r="O351" s="27" t="s">
        <v>16</v>
      </c>
      <c r="P351" s="55"/>
      <c r="Q351" s="55"/>
      <c r="R351" s="55"/>
      <c r="S351" s="138"/>
    </row>
    <row r="352" spans="1:19" ht="27">
      <c r="A352" s="132"/>
      <c r="B352" s="139"/>
      <c r="C352" s="139"/>
      <c r="D352" s="139"/>
      <c r="E352" s="139"/>
      <c r="F352" s="139"/>
      <c r="G352" s="130"/>
      <c r="H352" s="136"/>
      <c r="I352" s="136"/>
      <c r="J352" s="41" t="s">
        <v>423</v>
      </c>
      <c r="K352" s="137"/>
      <c r="L352" s="137"/>
      <c r="M352" s="137"/>
      <c r="N352" s="137"/>
      <c r="O352" s="27" t="s">
        <v>17</v>
      </c>
      <c r="P352" s="55"/>
      <c r="Q352" s="55"/>
      <c r="R352" s="55"/>
      <c r="S352" s="138"/>
    </row>
    <row r="353" spans="1:19" ht="27">
      <c r="A353" s="132"/>
      <c r="B353" s="139"/>
      <c r="C353" s="139"/>
      <c r="D353" s="139"/>
      <c r="E353" s="139"/>
      <c r="F353" s="139"/>
      <c r="G353" s="130"/>
      <c r="H353" s="136"/>
      <c r="I353" s="136"/>
      <c r="J353" s="41" t="s">
        <v>422</v>
      </c>
      <c r="K353" s="137"/>
      <c r="L353" s="137"/>
      <c r="M353" s="137"/>
      <c r="N353" s="137"/>
      <c r="O353" s="27" t="s">
        <v>18</v>
      </c>
      <c r="P353" s="55"/>
      <c r="Q353" s="55"/>
      <c r="R353" s="55"/>
      <c r="S353" s="138"/>
    </row>
    <row r="354" spans="1:19" ht="13.5">
      <c r="A354" s="132"/>
      <c r="B354" s="139"/>
      <c r="C354" s="139"/>
      <c r="D354" s="139"/>
      <c r="E354" s="139"/>
      <c r="F354" s="139"/>
      <c r="G354" s="130"/>
      <c r="H354" s="136"/>
      <c r="I354" s="136"/>
      <c r="J354" s="41" t="s">
        <v>424</v>
      </c>
      <c r="K354" s="137"/>
      <c r="L354" s="137"/>
      <c r="M354" s="137"/>
      <c r="N354" s="137"/>
      <c r="O354" s="27" t="s">
        <v>19</v>
      </c>
      <c r="P354" s="55"/>
      <c r="Q354" s="55"/>
      <c r="R354" s="55"/>
      <c r="S354" s="138"/>
    </row>
    <row r="355" spans="1:19" ht="27">
      <c r="A355" s="132"/>
      <c r="B355" s="139"/>
      <c r="C355" s="139"/>
      <c r="D355" s="139"/>
      <c r="E355" s="139"/>
      <c r="F355" s="139"/>
      <c r="G355" s="130"/>
      <c r="H355" s="136"/>
      <c r="I355" s="136"/>
      <c r="J355" s="41" t="s">
        <v>425</v>
      </c>
      <c r="K355" s="137"/>
      <c r="L355" s="137"/>
      <c r="M355" s="137"/>
      <c r="N355" s="137"/>
      <c r="O355" s="27" t="s">
        <v>45</v>
      </c>
      <c r="P355" s="55"/>
      <c r="Q355" s="55"/>
      <c r="R355" s="55"/>
      <c r="S355" s="138"/>
    </row>
    <row r="356" spans="1:19" ht="27">
      <c r="A356" s="132"/>
      <c r="B356" s="139" t="s">
        <v>47</v>
      </c>
      <c r="C356" s="139" t="s">
        <v>39</v>
      </c>
      <c r="D356" s="139" t="s">
        <v>426</v>
      </c>
      <c r="E356" s="139" t="s">
        <v>427</v>
      </c>
      <c r="F356" s="139" t="s">
        <v>428</v>
      </c>
      <c r="G356" s="139" t="s">
        <v>429</v>
      </c>
      <c r="H356" s="136">
        <v>16</v>
      </c>
      <c r="I356" s="136">
        <v>0</v>
      </c>
      <c r="J356" s="41" t="s">
        <v>430</v>
      </c>
      <c r="K356" s="128">
        <v>0</v>
      </c>
      <c r="L356" s="128">
        <v>0</v>
      </c>
      <c r="M356" s="128">
        <v>0</v>
      </c>
      <c r="N356" s="128">
        <v>0</v>
      </c>
      <c r="O356" s="27" t="s">
        <v>14</v>
      </c>
      <c r="P356" s="55"/>
      <c r="Q356" s="55"/>
      <c r="R356" s="55"/>
      <c r="S356" s="138"/>
    </row>
    <row r="357" spans="1:19" ht="40.5">
      <c r="A357" s="132"/>
      <c r="B357" s="139"/>
      <c r="C357" s="139"/>
      <c r="D357" s="139"/>
      <c r="E357" s="139"/>
      <c r="F357" s="139"/>
      <c r="G357" s="139"/>
      <c r="H357" s="136"/>
      <c r="I357" s="136"/>
      <c r="J357" s="41" t="s">
        <v>431</v>
      </c>
      <c r="K357" s="128"/>
      <c r="L357" s="128"/>
      <c r="M357" s="128"/>
      <c r="N357" s="128"/>
      <c r="O357" s="27" t="s">
        <v>15</v>
      </c>
      <c r="P357" s="55"/>
      <c r="Q357" s="55"/>
      <c r="R357" s="55"/>
      <c r="S357" s="138"/>
    </row>
    <row r="358" spans="1:19" ht="27">
      <c r="A358" s="132"/>
      <c r="B358" s="139"/>
      <c r="C358" s="139"/>
      <c r="D358" s="139"/>
      <c r="E358" s="139"/>
      <c r="F358" s="139"/>
      <c r="G358" s="139"/>
      <c r="H358" s="136"/>
      <c r="I358" s="136"/>
      <c r="J358" s="41" t="s">
        <v>432</v>
      </c>
      <c r="K358" s="128"/>
      <c r="L358" s="128"/>
      <c r="M358" s="128"/>
      <c r="N358" s="128"/>
      <c r="O358" s="27" t="s">
        <v>16</v>
      </c>
      <c r="P358" s="55"/>
      <c r="Q358" s="55"/>
      <c r="R358" s="55"/>
      <c r="S358" s="138"/>
    </row>
    <row r="359" spans="1:19" ht="40.5">
      <c r="A359" s="132"/>
      <c r="B359" s="139"/>
      <c r="C359" s="139"/>
      <c r="D359" s="139"/>
      <c r="E359" s="139"/>
      <c r="F359" s="139"/>
      <c r="G359" s="139"/>
      <c r="H359" s="136"/>
      <c r="I359" s="136"/>
      <c r="J359" s="41" t="s">
        <v>433</v>
      </c>
      <c r="K359" s="128"/>
      <c r="L359" s="128"/>
      <c r="M359" s="128"/>
      <c r="N359" s="128"/>
      <c r="O359" s="27" t="s">
        <v>17</v>
      </c>
      <c r="P359" s="55"/>
      <c r="Q359" s="55"/>
      <c r="R359" s="55"/>
      <c r="S359" s="138"/>
    </row>
    <row r="360" spans="1:19" ht="13.5">
      <c r="A360" s="132"/>
      <c r="B360" s="139"/>
      <c r="C360" s="139"/>
      <c r="D360" s="139"/>
      <c r="E360" s="139"/>
      <c r="F360" s="139"/>
      <c r="G360" s="139"/>
      <c r="H360" s="136"/>
      <c r="I360" s="136"/>
      <c r="J360" s="131" t="s">
        <v>434</v>
      </c>
      <c r="K360" s="128"/>
      <c r="L360" s="128"/>
      <c r="M360" s="128"/>
      <c r="N360" s="128"/>
      <c r="O360" s="27" t="s">
        <v>18</v>
      </c>
      <c r="P360" s="55"/>
      <c r="Q360" s="55"/>
      <c r="R360" s="55"/>
      <c r="S360" s="138"/>
    </row>
    <row r="361" spans="1:19" ht="13.5">
      <c r="A361" s="132"/>
      <c r="B361" s="139"/>
      <c r="C361" s="139"/>
      <c r="D361" s="139"/>
      <c r="E361" s="139"/>
      <c r="F361" s="139"/>
      <c r="G361" s="139"/>
      <c r="H361" s="136"/>
      <c r="I361" s="136"/>
      <c r="J361" s="131"/>
      <c r="K361" s="128"/>
      <c r="L361" s="128"/>
      <c r="M361" s="128"/>
      <c r="N361" s="128"/>
      <c r="O361" s="27" t="s">
        <v>19</v>
      </c>
      <c r="P361" s="55"/>
      <c r="Q361" s="55"/>
      <c r="R361" s="55"/>
      <c r="S361" s="138"/>
    </row>
    <row r="362" spans="1:19" ht="13.5">
      <c r="A362" s="132"/>
      <c r="B362" s="139"/>
      <c r="C362" s="139"/>
      <c r="D362" s="139"/>
      <c r="E362" s="139"/>
      <c r="F362" s="139"/>
      <c r="G362" s="139"/>
      <c r="H362" s="136"/>
      <c r="I362" s="136"/>
      <c r="J362" s="131"/>
      <c r="K362" s="128"/>
      <c r="L362" s="128"/>
      <c r="M362" s="128"/>
      <c r="N362" s="128"/>
      <c r="O362" s="27" t="s">
        <v>45</v>
      </c>
      <c r="P362" s="55"/>
      <c r="Q362" s="55"/>
      <c r="R362" s="55"/>
      <c r="S362" s="138"/>
    </row>
    <row r="363" spans="1:19" ht="13.5">
      <c r="A363" s="132"/>
      <c r="B363" s="139" t="s">
        <v>47</v>
      </c>
      <c r="C363" s="139" t="s">
        <v>40</v>
      </c>
      <c r="D363" s="139" t="s">
        <v>435</v>
      </c>
      <c r="E363" s="139" t="s">
        <v>436</v>
      </c>
      <c r="F363" s="139" t="s">
        <v>437</v>
      </c>
      <c r="G363" s="139" t="s">
        <v>438</v>
      </c>
      <c r="H363" s="139">
        <v>9</v>
      </c>
      <c r="I363" s="130">
        <v>0</v>
      </c>
      <c r="J363" s="41" t="s">
        <v>439</v>
      </c>
      <c r="K363" s="137">
        <v>0</v>
      </c>
      <c r="L363" s="137">
        <v>100</v>
      </c>
      <c r="M363" s="137">
        <v>0</v>
      </c>
      <c r="N363" s="137">
        <v>0</v>
      </c>
      <c r="O363" s="27" t="s">
        <v>12</v>
      </c>
      <c r="P363" s="55"/>
      <c r="Q363" s="55"/>
      <c r="R363" s="55"/>
      <c r="S363" s="138">
        <v>1150000000</v>
      </c>
    </row>
    <row r="364" spans="1:19" ht="13.5">
      <c r="A364" s="132"/>
      <c r="B364" s="139"/>
      <c r="C364" s="139"/>
      <c r="D364" s="139"/>
      <c r="E364" s="139"/>
      <c r="F364" s="139"/>
      <c r="G364" s="146"/>
      <c r="H364" s="139"/>
      <c r="I364" s="130"/>
      <c r="J364" s="41" t="s">
        <v>440</v>
      </c>
      <c r="K364" s="137"/>
      <c r="L364" s="137"/>
      <c r="M364" s="137"/>
      <c r="N364" s="137"/>
      <c r="O364" s="27" t="s">
        <v>13</v>
      </c>
      <c r="P364" s="55"/>
      <c r="Q364" s="55"/>
      <c r="R364" s="55"/>
      <c r="S364" s="138"/>
    </row>
    <row r="365" spans="1:19" ht="13.5">
      <c r="A365" s="132"/>
      <c r="B365" s="139"/>
      <c r="C365" s="139"/>
      <c r="D365" s="139"/>
      <c r="E365" s="139"/>
      <c r="F365" s="139"/>
      <c r="G365" s="146"/>
      <c r="H365" s="139"/>
      <c r="I365" s="130"/>
      <c r="J365" s="41"/>
      <c r="K365" s="137"/>
      <c r="L365" s="137"/>
      <c r="M365" s="137"/>
      <c r="N365" s="137"/>
      <c r="O365" s="27" t="s">
        <v>14</v>
      </c>
      <c r="P365" s="55"/>
      <c r="Q365" s="55"/>
      <c r="R365" s="55"/>
      <c r="S365" s="138"/>
    </row>
    <row r="366" spans="1:19" ht="13.5">
      <c r="A366" s="132"/>
      <c r="B366" s="139"/>
      <c r="C366" s="139"/>
      <c r="D366" s="139"/>
      <c r="E366" s="139"/>
      <c r="F366" s="139"/>
      <c r="G366" s="146"/>
      <c r="H366" s="139"/>
      <c r="I366" s="130"/>
      <c r="J366" s="41"/>
      <c r="K366" s="137"/>
      <c r="L366" s="137"/>
      <c r="M366" s="137"/>
      <c r="N366" s="137"/>
      <c r="O366" s="27" t="s">
        <v>15</v>
      </c>
      <c r="P366" s="56">
        <v>1150000000</v>
      </c>
      <c r="Q366" s="55"/>
      <c r="R366" s="55"/>
      <c r="S366" s="138"/>
    </row>
    <row r="367" spans="1:19" ht="27">
      <c r="A367" s="132"/>
      <c r="B367" s="139"/>
      <c r="C367" s="139"/>
      <c r="D367" s="139"/>
      <c r="E367" s="139"/>
      <c r="F367" s="139"/>
      <c r="G367" s="146"/>
      <c r="H367" s="139"/>
      <c r="I367" s="130"/>
      <c r="J367" s="42"/>
      <c r="K367" s="137"/>
      <c r="L367" s="137"/>
      <c r="M367" s="137"/>
      <c r="N367" s="137"/>
      <c r="O367" s="27" t="s">
        <v>16</v>
      </c>
      <c r="P367" s="55"/>
      <c r="Q367" s="55"/>
      <c r="R367" s="55"/>
      <c r="S367" s="138"/>
    </row>
    <row r="368" spans="1:19" ht="13.5">
      <c r="A368" s="132"/>
      <c r="B368" s="139"/>
      <c r="C368" s="139"/>
      <c r="D368" s="139"/>
      <c r="E368" s="139"/>
      <c r="F368" s="139"/>
      <c r="G368" s="146"/>
      <c r="H368" s="139"/>
      <c r="I368" s="130"/>
      <c r="J368" s="42"/>
      <c r="K368" s="137"/>
      <c r="L368" s="137"/>
      <c r="M368" s="137"/>
      <c r="N368" s="137"/>
      <c r="O368" s="27" t="s">
        <v>17</v>
      </c>
      <c r="P368" s="55"/>
      <c r="Q368" s="55"/>
      <c r="R368" s="55"/>
      <c r="S368" s="138"/>
    </row>
    <row r="369" spans="1:19" ht="13.5">
      <c r="A369" s="132"/>
      <c r="B369" s="139"/>
      <c r="C369" s="139"/>
      <c r="D369" s="139"/>
      <c r="E369" s="139"/>
      <c r="F369" s="139"/>
      <c r="G369" s="146"/>
      <c r="H369" s="139"/>
      <c r="I369" s="130"/>
      <c r="J369" s="42"/>
      <c r="K369" s="137"/>
      <c r="L369" s="137"/>
      <c r="M369" s="137"/>
      <c r="N369" s="137"/>
      <c r="O369" s="27" t="s">
        <v>18</v>
      </c>
      <c r="P369" s="55"/>
      <c r="Q369" s="55"/>
      <c r="R369" s="55"/>
      <c r="S369" s="138"/>
    </row>
    <row r="370" spans="1:19" ht="13.5">
      <c r="A370" s="132"/>
      <c r="B370" s="139"/>
      <c r="C370" s="139"/>
      <c r="D370" s="139"/>
      <c r="E370" s="139"/>
      <c r="F370" s="139"/>
      <c r="G370" s="146"/>
      <c r="H370" s="139"/>
      <c r="I370" s="130"/>
      <c r="J370" s="42"/>
      <c r="K370" s="137"/>
      <c r="L370" s="137"/>
      <c r="M370" s="137"/>
      <c r="N370" s="137"/>
      <c r="O370" s="27" t="s">
        <v>19</v>
      </c>
      <c r="P370" s="55"/>
      <c r="Q370" s="55"/>
      <c r="R370" s="55"/>
      <c r="S370" s="138"/>
    </row>
    <row r="371" spans="1:19" ht="13.5">
      <c r="A371" s="132"/>
      <c r="B371" s="139"/>
      <c r="C371" s="139"/>
      <c r="D371" s="139"/>
      <c r="E371" s="139"/>
      <c r="F371" s="139"/>
      <c r="G371" s="146"/>
      <c r="H371" s="139"/>
      <c r="I371" s="130"/>
      <c r="J371" s="42"/>
      <c r="K371" s="137"/>
      <c r="L371" s="137"/>
      <c r="M371" s="137"/>
      <c r="N371" s="137"/>
      <c r="O371" s="27" t="s">
        <v>45</v>
      </c>
      <c r="P371" s="55"/>
      <c r="Q371" s="55"/>
      <c r="R371" s="55"/>
      <c r="S371" s="138"/>
    </row>
    <row r="372" spans="1:19" ht="13.5">
      <c r="A372" s="132"/>
      <c r="B372" s="139" t="s">
        <v>47</v>
      </c>
      <c r="C372" s="139" t="s">
        <v>40</v>
      </c>
      <c r="D372" s="139" t="s">
        <v>441</v>
      </c>
      <c r="E372" s="139" t="s">
        <v>442</v>
      </c>
      <c r="F372" s="139" t="s">
        <v>443</v>
      </c>
      <c r="G372" s="139" t="s">
        <v>444</v>
      </c>
      <c r="H372" s="139">
        <v>9</v>
      </c>
      <c r="I372" s="130">
        <v>0</v>
      </c>
      <c r="J372" s="131" t="s">
        <v>445</v>
      </c>
      <c r="K372" s="137">
        <v>25</v>
      </c>
      <c r="L372" s="137">
        <v>25</v>
      </c>
      <c r="M372" s="137">
        <v>25</v>
      </c>
      <c r="N372" s="137">
        <v>25</v>
      </c>
      <c r="O372" s="27" t="s">
        <v>12</v>
      </c>
      <c r="P372" s="55"/>
      <c r="Q372" s="55"/>
      <c r="R372" s="55"/>
      <c r="S372" s="138">
        <v>875000000</v>
      </c>
    </row>
    <row r="373" spans="1:19" ht="13.5">
      <c r="A373" s="132"/>
      <c r="B373" s="139"/>
      <c r="C373" s="139"/>
      <c r="D373" s="139"/>
      <c r="E373" s="139"/>
      <c r="F373" s="139"/>
      <c r="G373" s="139"/>
      <c r="H373" s="139"/>
      <c r="I373" s="130"/>
      <c r="J373" s="131"/>
      <c r="K373" s="137"/>
      <c r="L373" s="137"/>
      <c r="M373" s="137"/>
      <c r="N373" s="137"/>
      <c r="O373" s="27" t="s">
        <v>13</v>
      </c>
      <c r="P373" s="55"/>
      <c r="Q373" s="55"/>
      <c r="R373" s="55"/>
      <c r="S373" s="138"/>
    </row>
    <row r="374" spans="1:19" ht="13.5">
      <c r="A374" s="133"/>
      <c r="B374" s="139"/>
      <c r="C374" s="139"/>
      <c r="D374" s="139"/>
      <c r="E374" s="139"/>
      <c r="F374" s="139"/>
      <c r="G374" s="139"/>
      <c r="H374" s="139"/>
      <c r="I374" s="130"/>
      <c r="J374" s="131"/>
      <c r="K374" s="137"/>
      <c r="L374" s="137"/>
      <c r="M374" s="137"/>
      <c r="N374" s="137"/>
      <c r="O374" s="27" t="s">
        <v>14</v>
      </c>
      <c r="P374" s="55"/>
      <c r="Q374" s="55"/>
      <c r="R374" s="55"/>
      <c r="S374" s="138"/>
    </row>
    <row r="375" spans="1:19" ht="27">
      <c r="A375" s="133"/>
      <c r="B375" s="139"/>
      <c r="C375" s="139"/>
      <c r="D375" s="139"/>
      <c r="E375" s="139"/>
      <c r="F375" s="139"/>
      <c r="G375" s="139"/>
      <c r="H375" s="139"/>
      <c r="I375" s="130"/>
      <c r="J375" s="41" t="s">
        <v>446</v>
      </c>
      <c r="K375" s="137"/>
      <c r="L375" s="137"/>
      <c r="M375" s="137"/>
      <c r="N375" s="137"/>
      <c r="O375" s="27" t="s">
        <v>15</v>
      </c>
      <c r="P375" s="55"/>
      <c r="Q375" s="55"/>
      <c r="R375" s="55"/>
      <c r="S375" s="138"/>
    </row>
    <row r="376" spans="1:19" ht="40.5">
      <c r="A376" s="133"/>
      <c r="B376" s="139"/>
      <c r="C376" s="139"/>
      <c r="D376" s="139"/>
      <c r="E376" s="139"/>
      <c r="F376" s="139"/>
      <c r="G376" s="139"/>
      <c r="H376" s="139"/>
      <c r="I376" s="130"/>
      <c r="J376" s="41" t="s">
        <v>447</v>
      </c>
      <c r="K376" s="137"/>
      <c r="L376" s="137"/>
      <c r="M376" s="137"/>
      <c r="N376" s="137"/>
      <c r="O376" s="27" t="s">
        <v>16</v>
      </c>
      <c r="P376" s="55"/>
      <c r="Q376" s="55"/>
      <c r="R376" s="55"/>
      <c r="S376" s="138"/>
    </row>
    <row r="377" spans="1:19" ht="13.5">
      <c r="A377" s="133"/>
      <c r="B377" s="139"/>
      <c r="C377" s="139"/>
      <c r="D377" s="139"/>
      <c r="E377" s="139"/>
      <c r="F377" s="139"/>
      <c r="G377" s="139"/>
      <c r="H377" s="139"/>
      <c r="I377" s="130"/>
      <c r="J377" s="41" t="s">
        <v>448</v>
      </c>
      <c r="K377" s="137"/>
      <c r="L377" s="137"/>
      <c r="M377" s="137"/>
      <c r="N377" s="137"/>
      <c r="O377" s="27" t="s">
        <v>17</v>
      </c>
      <c r="P377" s="55"/>
      <c r="Q377" s="55"/>
      <c r="R377" s="55"/>
      <c r="S377" s="138"/>
    </row>
    <row r="378" spans="1:19" ht="13.5">
      <c r="A378" s="133"/>
      <c r="B378" s="139"/>
      <c r="C378" s="139"/>
      <c r="D378" s="139"/>
      <c r="E378" s="139"/>
      <c r="F378" s="139"/>
      <c r="G378" s="139"/>
      <c r="H378" s="139"/>
      <c r="I378" s="130"/>
      <c r="J378" s="41" t="s">
        <v>355</v>
      </c>
      <c r="K378" s="137"/>
      <c r="L378" s="137"/>
      <c r="M378" s="137"/>
      <c r="N378" s="137"/>
      <c r="O378" s="27" t="s">
        <v>18</v>
      </c>
      <c r="P378" s="55"/>
      <c r="Q378" s="55"/>
      <c r="R378" s="55"/>
      <c r="S378" s="138"/>
    </row>
    <row r="379" spans="1:19" ht="40.5">
      <c r="A379" s="133"/>
      <c r="B379" s="139"/>
      <c r="C379" s="139"/>
      <c r="D379" s="139"/>
      <c r="E379" s="139"/>
      <c r="F379" s="139"/>
      <c r="G379" s="139"/>
      <c r="H379" s="139"/>
      <c r="I379" s="130"/>
      <c r="J379" s="41" t="s">
        <v>449</v>
      </c>
      <c r="K379" s="137"/>
      <c r="L379" s="137"/>
      <c r="M379" s="137"/>
      <c r="N379" s="137"/>
      <c r="O379" s="27" t="s">
        <v>19</v>
      </c>
      <c r="P379" s="55"/>
      <c r="Q379" s="55"/>
      <c r="R379" s="55"/>
      <c r="S379" s="138"/>
    </row>
    <row r="380" spans="1:19" ht="13.5">
      <c r="A380" s="133"/>
      <c r="B380" s="139"/>
      <c r="C380" s="139"/>
      <c r="D380" s="139"/>
      <c r="E380" s="139"/>
      <c r="F380" s="139"/>
      <c r="G380" s="139"/>
      <c r="H380" s="139"/>
      <c r="I380" s="130"/>
      <c r="J380" s="44" t="s">
        <v>450</v>
      </c>
      <c r="K380" s="137"/>
      <c r="L380" s="137"/>
      <c r="M380" s="137"/>
      <c r="N380" s="137"/>
      <c r="O380" s="27" t="s">
        <v>45</v>
      </c>
      <c r="P380" s="56">
        <v>875000000</v>
      </c>
      <c r="Q380" s="55"/>
      <c r="R380" s="55"/>
      <c r="S380" s="138"/>
    </row>
    <row r="381" spans="1:19" ht="13.5" customHeight="1">
      <c r="A381" s="132" t="s">
        <v>510</v>
      </c>
      <c r="B381" s="139" t="s">
        <v>47</v>
      </c>
      <c r="C381" s="139" t="s">
        <v>40</v>
      </c>
      <c r="D381" s="139" t="s">
        <v>451</v>
      </c>
      <c r="E381" s="139" t="s">
        <v>452</v>
      </c>
      <c r="F381" s="139" t="s">
        <v>453</v>
      </c>
      <c r="G381" s="139" t="s">
        <v>454</v>
      </c>
      <c r="H381" s="139">
        <v>9</v>
      </c>
      <c r="I381" s="130">
        <v>0</v>
      </c>
      <c r="J381" s="44" t="s">
        <v>455</v>
      </c>
      <c r="K381" s="137">
        <v>25</v>
      </c>
      <c r="L381" s="137">
        <v>25</v>
      </c>
      <c r="M381" s="137">
        <v>25</v>
      </c>
      <c r="N381" s="137">
        <v>25</v>
      </c>
      <c r="O381" s="27" t="s">
        <v>12</v>
      </c>
      <c r="P381" s="55"/>
      <c r="Q381" s="55"/>
      <c r="R381" s="55"/>
      <c r="S381" s="138">
        <v>282000000</v>
      </c>
    </row>
    <row r="382" spans="1:19" ht="27">
      <c r="A382" s="132"/>
      <c r="B382" s="139"/>
      <c r="C382" s="139"/>
      <c r="D382" s="139"/>
      <c r="E382" s="139"/>
      <c r="F382" s="139"/>
      <c r="G382" s="139"/>
      <c r="H382" s="139"/>
      <c r="I382" s="130"/>
      <c r="J382" s="41" t="s">
        <v>456</v>
      </c>
      <c r="K382" s="137"/>
      <c r="L382" s="137"/>
      <c r="M382" s="137"/>
      <c r="N382" s="137"/>
      <c r="O382" s="27" t="s">
        <v>13</v>
      </c>
      <c r="P382" s="55"/>
      <c r="Q382" s="55"/>
      <c r="R382" s="55"/>
      <c r="S382" s="138"/>
    </row>
    <row r="383" spans="1:19" ht="27">
      <c r="A383" s="132"/>
      <c r="B383" s="139"/>
      <c r="C383" s="139"/>
      <c r="D383" s="139"/>
      <c r="E383" s="139"/>
      <c r="F383" s="139"/>
      <c r="G383" s="139"/>
      <c r="H383" s="139"/>
      <c r="I383" s="130"/>
      <c r="J383" s="41" t="s">
        <v>457</v>
      </c>
      <c r="K383" s="137"/>
      <c r="L383" s="137"/>
      <c r="M383" s="137"/>
      <c r="N383" s="137"/>
      <c r="O383" s="27" t="s">
        <v>14</v>
      </c>
      <c r="P383" s="55"/>
      <c r="Q383" s="55"/>
      <c r="R383" s="55"/>
      <c r="S383" s="138"/>
    </row>
    <row r="384" spans="1:19" ht="27">
      <c r="A384" s="132"/>
      <c r="B384" s="139"/>
      <c r="C384" s="139"/>
      <c r="D384" s="139"/>
      <c r="E384" s="139"/>
      <c r="F384" s="139"/>
      <c r="G384" s="139"/>
      <c r="H384" s="139"/>
      <c r="I384" s="130"/>
      <c r="J384" s="41" t="s">
        <v>458</v>
      </c>
      <c r="K384" s="137"/>
      <c r="L384" s="137"/>
      <c r="M384" s="137"/>
      <c r="N384" s="137"/>
      <c r="O384" s="27" t="s">
        <v>15</v>
      </c>
      <c r="P384" s="55"/>
      <c r="Q384" s="55"/>
      <c r="R384" s="55"/>
      <c r="S384" s="138"/>
    </row>
    <row r="385" spans="1:19" ht="40.5">
      <c r="A385" s="132"/>
      <c r="B385" s="139"/>
      <c r="C385" s="139"/>
      <c r="D385" s="139"/>
      <c r="E385" s="139"/>
      <c r="F385" s="139"/>
      <c r="G385" s="139"/>
      <c r="H385" s="139"/>
      <c r="I385" s="130"/>
      <c r="J385" s="41" t="s">
        <v>459</v>
      </c>
      <c r="K385" s="137"/>
      <c r="L385" s="137"/>
      <c r="M385" s="137"/>
      <c r="N385" s="137"/>
      <c r="O385" s="27" t="s">
        <v>16</v>
      </c>
      <c r="P385" s="55"/>
      <c r="Q385" s="55"/>
      <c r="R385" s="55"/>
      <c r="S385" s="138"/>
    </row>
    <row r="386" spans="1:19" ht="13.5">
      <c r="A386" s="132"/>
      <c r="B386" s="139"/>
      <c r="C386" s="139"/>
      <c r="D386" s="139"/>
      <c r="E386" s="139"/>
      <c r="F386" s="139"/>
      <c r="G386" s="139"/>
      <c r="H386" s="139"/>
      <c r="I386" s="130"/>
      <c r="J386" s="41"/>
      <c r="K386" s="137"/>
      <c r="L386" s="137"/>
      <c r="M386" s="137"/>
      <c r="N386" s="137"/>
      <c r="O386" s="27" t="s">
        <v>17</v>
      </c>
      <c r="P386" s="55"/>
      <c r="Q386" s="55"/>
      <c r="R386" s="55"/>
      <c r="S386" s="138"/>
    </row>
    <row r="387" spans="1:19" ht="13.5">
      <c r="A387" s="132"/>
      <c r="B387" s="139"/>
      <c r="C387" s="139"/>
      <c r="D387" s="139"/>
      <c r="E387" s="139"/>
      <c r="F387" s="139"/>
      <c r="G387" s="139"/>
      <c r="H387" s="139"/>
      <c r="I387" s="130"/>
      <c r="J387" s="45"/>
      <c r="K387" s="137"/>
      <c r="L387" s="137"/>
      <c r="M387" s="137"/>
      <c r="N387" s="137"/>
      <c r="O387" s="27" t="s">
        <v>18</v>
      </c>
      <c r="P387" s="55"/>
      <c r="Q387" s="55"/>
      <c r="R387" s="55"/>
      <c r="S387" s="138"/>
    </row>
    <row r="388" spans="1:19" ht="13.5">
      <c r="A388" s="132"/>
      <c r="B388" s="139"/>
      <c r="C388" s="139"/>
      <c r="D388" s="139"/>
      <c r="E388" s="139"/>
      <c r="F388" s="139"/>
      <c r="G388" s="139"/>
      <c r="H388" s="139"/>
      <c r="I388" s="130"/>
      <c r="J388" s="45"/>
      <c r="K388" s="137"/>
      <c r="L388" s="137"/>
      <c r="M388" s="137"/>
      <c r="N388" s="137"/>
      <c r="O388" s="27" t="s">
        <v>19</v>
      </c>
      <c r="P388" s="55"/>
      <c r="Q388" s="55"/>
      <c r="R388" s="55"/>
      <c r="S388" s="138"/>
    </row>
    <row r="389" spans="1:19" ht="13.5">
      <c r="A389" s="132"/>
      <c r="B389" s="139"/>
      <c r="C389" s="139"/>
      <c r="D389" s="139"/>
      <c r="E389" s="139"/>
      <c r="F389" s="139"/>
      <c r="G389" s="139"/>
      <c r="H389" s="139"/>
      <c r="I389" s="130"/>
      <c r="J389" s="45"/>
      <c r="K389" s="137"/>
      <c r="L389" s="137"/>
      <c r="M389" s="137"/>
      <c r="N389" s="137"/>
      <c r="O389" s="27" t="s">
        <v>45</v>
      </c>
      <c r="P389" s="55">
        <v>282000000</v>
      </c>
      <c r="Q389" s="55"/>
      <c r="R389" s="55"/>
      <c r="S389" s="138"/>
    </row>
    <row r="390" spans="1:19" ht="13.5">
      <c r="A390" s="132"/>
      <c r="B390" s="139" t="s">
        <v>47</v>
      </c>
      <c r="C390" s="139" t="s">
        <v>40</v>
      </c>
      <c r="D390" s="139" t="s">
        <v>460</v>
      </c>
      <c r="E390" s="139" t="s">
        <v>461</v>
      </c>
      <c r="F390" s="139" t="s">
        <v>462</v>
      </c>
      <c r="G390" s="139" t="s">
        <v>232</v>
      </c>
      <c r="H390" s="139">
        <v>10</v>
      </c>
      <c r="I390" s="130">
        <v>0</v>
      </c>
      <c r="J390" s="45"/>
      <c r="K390" s="137">
        <v>0</v>
      </c>
      <c r="L390" s="137">
        <v>0</v>
      </c>
      <c r="M390" s="137">
        <v>0</v>
      </c>
      <c r="N390" s="137">
        <v>100</v>
      </c>
      <c r="O390" s="27" t="s">
        <v>12</v>
      </c>
      <c r="P390" s="55"/>
      <c r="Q390" s="55"/>
      <c r="R390" s="55"/>
      <c r="S390" s="138">
        <v>100000000</v>
      </c>
    </row>
    <row r="391" spans="1:19" ht="13.5" customHeight="1">
      <c r="A391" s="132"/>
      <c r="B391" s="139"/>
      <c r="C391" s="139"/>
      <c r="D391" s="139"/>
      <c r="E391" s="139"/>
      <c r="F391" s="139"/>
      <c r="G391" s="139"/>
      <c r="H391" s="139"/>
      <c r="I391" s="130"/>
      <c r="J391" s="131" t="s">
        <v>234</v>
      </c>
      <c r="K391" s="137"/>
      <c r="L391" s="137"/>
      <c r="M391" s="137"/>
      <c r="N391" s="137"/>
      <c r="O391" s="27" t="s">
        <v>13</v>
      </c>
      <c r="P391" s="55"/>
      <c r="Q391" s="55"/>
      <c r="R391" s="55"/>
      <c r="S391" s="138"/>
    </row>
    <row r="392" spans="1:19" ht="13.5">
      <c r="A392" s="132"/>
      <c r="B392" s="139"/>
      <c r="C392" s="139"/>
      <c r="D392" s="139"/>
      <c r="E392" s="139"/>
      <c r="F392" s="139"/>
      <c r="G392" s="139"/>
      <c r="H392" s="139"/>
      <c r="I392" s="130"/>
      <c r="J392" s="131"/>
      <c r="K392" s="137"/>
      <c r="L392" s="137"/>
      <c r="M392" s="137"/>
      <c r="N392" s="137"/>
      <c r="O392" s="27" t="s">
        <v>14</v>
      </c>
      <c r="P392" s="55"/>
      <c r="Q392" s="55"/>
      <c r="R392" s="55"/>
      <c r="S392" s="138"/>
    </row>
    <row r="393" spans="1:19" ht="54">
      <c r="A393" s="132"/>
      <c r="B393" s="139"/>
      <c r="C393" s="139"/>
      <c r="D393" s="139"/>
      <c r="E393" s="139"/>
      <c r="F393" s="139"/>
      <c r="G393" s="139"/>
      <c r="H393" s="139"/>
      <c r="I393" s="130"/>
      <c r="J393" s="41" t="s">
        <v>463</v>
      </c>
      <c r="K393" s="137"/>
      <c r="L393" s="137"/>
      <c r="M393" s="137"/>
      <c r="N393" s="137"/>
      <c r="O393" s="27" t="s">
        <v>15</v>
      </c>
      <c r="P393" s="55"/>
      <c r="Q393" s="55"/>
      <c r="R393" s="55"/>
      <c r="S393" s="138"/>
    </row>
    <row r="394" spans="1:19" ht="27">
      <c r="A394" s="132"/>
      <c r="B394" s="139"/>
      <c r="C394" s="139"/>
      <c r="D394" s="139"/>
      <c r="E394" s="139"/>
      <c r="F394" s="139"/>
      <c r="G394" s="139"/>
      <c r="H394" s="139"/>
      <c r="I394" s="130"/>
      <c r="J394" s="131" t="s">
        <v>236</v>
      </c>
      <c r="K394" s="137"/>
      <c r="L394" s="137"/>
      <c r="M394" s="137"/>
      <c r="N394" s="137"/>
      <c r="O394" s="27" t="s">
        <v>16</v>
      </c>
      <c r="P394" s="55"/>
      <c r="Q394" s="55"/>
      <c r="R394" s="55"/>
      <c r="S394" s="138"/>
    </row>
    <row r="395" spans="1:19" ht="13.5">
      <c r="A395" s="132"/>
      <c r="B395" s="139"/>
      <c r="C395" s="139"/>
      <c r="D395" s="139"/>
      <c r="E395" s="139"/>
      <c r="F395" s="139"/>
      <c r="G395" s="139"/>
      <c r="H395" s="139"/>
      <c r="I395" s="130"/>
      <c r="J395" s="131"/>
      <c r="K395" s="137"/>
      <c r="L395" s="137"/>
      <c r="M395" s="137"/>
      <c r="N395" s="137"/>
      <c r="O395" s="27" t="s">
        <v>17</v>
      </c>
      <c r="P395" s="55"/>
      <c r="Q395" s="55"/>
      <c r="R395" s="55"/>
      <c r="S395" s="138"/>
    </row>
    <row r="396" spans="1:19" ht="13.5">
      <c r="A396" s="132"/>
      <c r="B396" s="139"/>
      <c r="C396" s="139"/>
      <c r="D396" s="139"/>
      <c r="E396" s="139"/>
      <c r="F396" s="139"/>
      <c r="G396" s="139"/>
      <c r="H396" s="139"/>
      <c r="I396" s="130"/>
      <c r="J396" s="131"/>
      <c r="K396" s="137"/>
      <c r="L396" s="137"/>
      <c r="M396" s="137"/>
      <c r="N396" s="137"/>
      <c r="O396" s="27" t="s">
        <v>18</v>
      </c>
      <c r="P396" s="55"/>
      <c r="Q396" s="55"/>
      <c r="R396" s="55"/>
      <c r="S396" s="138"/>
    </row>
    <row r="397" spans="1:19" ht="13.5">
      <c r="A397" s="132"/>
      <c r="B397" s="139"/>
      <c r="C397" s="139"/>
      <c r="D397" s="139"/>
      <c r="E397" s="139"/>
      <c r="F397" s="139"/>
      <c r="G397" s="139"/>
      <c r="H397" s="139"/>
      <c r="I397" s="130"/>
      <c r="J397" s="131"/>
      <c r="K397" s="137"/>
      <c r="L397" s="137"/>
      <c r="M397" s="137"/>
      <c r="N397" s="137"/>
      <c r="O397" s="27" t="s">
        <v>19</v>
      </c>
      <c r="P397" s="55"/>
      <c r="Q397" s="55"/>
      <c r="R397" s="55"/>
      <c r="S397" s="138"/>
    </row>
    <row r="398" spans="1:19" ht="13.5">
      <c r="A398" s="132"/>
      <c r="B398" s="139"/>
      <c r="C398" s="139"/>
      <c r="D398" s="139"/>
      <c r="E398" s="139"/>
      <c r="F398" s="139"/>
      <c r="G398" s="139"/>
      <c r="H398" s="139"/>
      <c r="I398" s="130"/>
      <c r="J398" s="41"/>
      <c r="K398" s="137"/>
      <c r="L398" s="137"/>
      <c r="M398" s="137"/>
      <c r="N398" s="137"/>
      <c r="O398" s="27" t="s">
        <v>45</v>
      </c>
      <c r="P398" s="55">
        <v>100000000</v>
      </c>
      <c r="Q398" s="55"/>
      <c r="R398" s="55"/>
      <c r="S398" s="138"/>
    </row>
    <row r="399" spans="1:19" ht="13.5">
      <c r="A399" s="132"/>
      <c r="B399" s="139" t="s">
        <v>47</v>
      </c>
      <c r="C399" s="139" t="s">
        <v>40</v>
      </c>
      <c r="D399" s="139" t="s">
        <v>464</v>
      </c>
      <c r="E399" s="139" t="s">
        <v>465</v>
      </c>
      <c r="F399" s="139" t="s">
        <v>466</v>
      </c>
      <c r="G399" s="139" t="s">
        <v>467</v>
      </c>
      <c r="H399" s="139">
        <v>9</v>
      </c>
      <c r="I399" s="130">
        <v>0</v>
      </c>
      <c r="J399" s="131" t="s">
        <v>468</v>
      </c>
      <c r="K399" s="126">
        <f>20+20+10+5</f>
        <v>55</v>
      </c>
      <c r="L399" s="126">
        <f>10+5</f>
        <v>15</v>
      </c>
      <c r="M399" s="126">
        <f>5.15+5</f>
        <v>10.15</v>
      </c>
      <c r="N399" s="126">
        <f>13.35+5</f>
        <v>18.35</v>
      </c>
      <c r="O399" s="27" t="s">
        <v>12</v>
      </c>
      <c r="P399" s="55"/>
      <c r="Q399" s="55"/>
      <c r="R399" s="55"/>
      <c r="S399" s="138">
        <v>2011738314</v>
      </c>
    </row>
    <row r="400" spans="1:19" ht="13.5">
      <c r="A400" s="132"/>
      <c r="B400" s="139"/>
      <c r="C400" s="139"/>
      <c r="D400" s="139"/>
      <c r="E400" s="139"/>
      <c r="F400" s="139"/>
      <c r="G400" s="139"/>
      <c r="H400" s="139"/>
      <c r="I400" s="130"/>
      <c r="J400" s="131"/>
      <c r="K400" s="126"/>
      <c r="L400" s="126"/>
      <c r="M400" s="126">
        <v>0</v>
      </c>
      <c r="N400" s="126">
        <v>0</v>
      </c>
      <c r="O400" s="27" t="s">
        <v>13</v>
      </c>
      <c r="P400" s="55"/>
      <c r="Q400" s="55"/>
      <c r="R400" s="55"/>
      <c r="S400" s="138"/>
    </row>
    <row r="401" spans="1:19" ht="13.5">
      <c r="A401" s="132"/>
      <c r="B401" s="139"/>
      <c r="C401" s="139"/>
      <c r="D401" s="139"/>
      <c r="E401" s="139"/>
      <c r="F401" s="139"/>
      <c r="G401" s="139"/>
      <c r="H401" s="139"/>
      <c r="I401" s="130"/>
      <c r="J401" s="131"/>
      <c r="K401" s="126"/>
      <c r="L401" s="126"/>
      <c r="M401" s="126">
        <v>0</v>
      </c>
      <c r="N401" s="126">
        <v>0</v>
      </c>
      <c r="O401" s="27" t="s">
        <v>14</v>
      </c>
      <c r="P401" s="55"/>
      <c r="Q401" s="55"/>
      <c r="R401" s="55"/>
      <c r="S401" s="138"/>
    </row>
    <row r="402" spans="1:19" ht="13.5">
      <c r="A402" s="132"/>
      <c r="B402" s="139"/>
      <c r="C402" s="139"/>
      <c r="D402" s="139"/>
      <c r="E402" s="139"/>
      <c r="F402" s="139"/>
      <c r="G402" s="139"/>
      <c r="H402" s="139"/>
      <c r="I402" s="130"/>
      <c r="J402" s="131" t="s">
        <v>469</v>
      </c>
      <c r="K402" s="126"/>
      <c r="L402" s="126"/>
      <c r="M402" s="126">
        <v>0.3</v>
      </c>
      <c r="N402" s="126">
        <v>0.7</v>
      </c>
      <c r="O402" s="27" t="s">
        <v>15</v>
      </c>
      <c r="P402" s="55"/>
      <c r="Q402" s="55"/>
      <c r="R402" s="55"/>
      <c r="S402" s="138"/>
    </row>
    <row r="403" spans="1:19" ht="27">
      <c r="A403" s="132"/>
      <c r="B403" s="139"/>
      <c r="C403" s="139"/>
      <c r="D403" s="139"/>
      <c r="E403" s="139"/>
      <c r="F403" s="139"/>
      <c r="G403" s="139"/>
      <c r="H403" s="139"/>
      <c r="I403" s="130"/>
      <c r="J403" s="131"/>
      <c r="K403" s="126"/>
      <c r="L403" s="126"/>
      <c r="M403" s="126">
        <v>0.25</v>
      </c>
      <c r="N403" s="126">
        <v>0.25</v>
      </c>
      <c r="O403" s="27" t="s">
        <v>16</v>
      </c>
      <c r="P403" s="55">
        <v>2011738314</v>
      </c>
      <c r="Q403" s="55"/>
      <c r="R403" s="55"/>
      <c r="S403" s="138"/>
    </row>
    <row r="404" spans="1:19" ht="13.5">
      <c r="A404" s="132"/>
      <c r="B404" s="139"/>
      <c r="C404" s="139"/>
      <c r="D404" s="139"/>
      <c r="E404" s="139"/>
      <c r="F404" s="139"/>
      <c r="G404" s="139"/>
      <c r="H404" s="139"/>
      <c r="I404" s="130"/>
      <c r="J404" s="131"/>
      <c r="K404" s="126"/>
      <c r="L404" s="126"/>
      <c r="M404" s="126"/>
      <c r="N404" s="126"/>
      <c r="O404" s="27"/>
      <c r="P404" s="55"/>
      <c r="Q404" s="55"/>
      <c r="R404" s="55"/>
      <c r="S404" s="138"/>
    </row>
    <row r="405" spans="1:19" ht="54">
      <c r="A405" s="132"/>
      <c r="B405" s="139"/>
      <c r="C405" s="139"/>
      <c r="D405" s="139"/>
      <c r="E405" s="139"/>
      <c r="F405" s="139"/>
      <c r="G405" s="139"/>
      <c r="H405" s="139"/>
      <c r="I405" s="130"/>
      <c r="J405" s="41" t="s">
        <v>470</v>
      </c>
      <c r="K405" s="126"/>
      <c r="L405" s="126"/>
      <c r="M405" s="126"/>
      <c r="N405" s="126"/>
      <c r="O405" s="27"/>
      <c r="P405" s="55"/>
      <c r="Q405" s="55"/>
      <c r="R405" s="55"/>
      <c r="S405" s="138"/>
    </row>
    <row r="406" spans="1:19" ht="13.5">
      <c r="A406" s="132"/>
      <c r="B406" s="139"/>
      <c r="C406" s="139"/>
      <c r="D406" s="139"/>
      <c r="E406" s="139"/>
      <c r="F406" s="139"/>
      <c r="G406" s="139"/>
      <c r="H406" s="139"/>
      <c r="I406" s="130"/>
      <c r="J406" s="41" t="s">
        <v>471</v>
      </c>
      <c r="K406" s="126"/>
      <c r="L406" s="126"/>
      <c r="M406" s="126"/>
      <c r="N406" s="126"/>
      <c r="O406" s="27"/>
      <c r="P406" s="55"/>
      <c r="Q406" s="55"/>
      <c r="R406" s="55"/>
      <c r="S406" s="138"/>
    </row>
    <row r="407" spans="1:19" ht="13.5">
      <c r="A407" s="132"/>
      <c r="B407" s="139"/>
      <c r="C407" s="139"/>
      <c r="D407" s="139"/>
      <c r="E407" s="139"/>
      <c r="F407" s="139"/>
      <c r="G407" s="139"/>
      <c r="H407" s="139"/>
      <c r="I407" s="130"/>
      <c r="J407" s="41"/>
      <c r="K407" s="126"/>
      <c r="L407" s="126"/>
      <c r="M407" s="126"/>
      <c r="N407" s="126"/>
      <c r="O407" s="27"/>
      <c r="P407" s="55"/>
      <c r="Q407" s="55"/>
      <c r="R407" s="55"/>
      <c r="S407" s="138"/>
    </row>
    <row r="408" spans="1:19" ht="13.5">
      <c r="A408" s="132"/>
      <c r="B408" s="139" t="s">
        <v>47</v>
      </c>
      <c r="C408" s="139" t="s">
        <v>40</v>
      </c>
      <c r="D408" s="139" t="s">
        <v>472</v>
      </c>
      <c r="E408" s="139" t="s">
        <v>473</v>
      </c>
      <c r="F408" s="139" t="s">
        <v>466</v>
      </c>
      <c r="G408" s="139" t="s">
        <v>467</v>
      </c>
      <c r="H408" s="139">
        <v>9</v>
      </c>
      <c r="I408" s="130">
        <v>0</v>
      </c>
      <c r="J408" s="131" t="s">
        <v>474</v>
      </c>
      <c r="K408" s="128">
        <v>100</v>
      </c>
      <c r="L408" s="128">
        <f>SUM(L408:L411)/4</f>
        <v>0.0625</v>
      </c>
      <c r="M408" s="128">
        <f>SUM(M408:M411)/4</f>
        <v>0.1375</v>
      </c>
      <c r="N408" s="128">
        <f>SUM(N408:N411)/4</f>
        <v>0.2375</v>
      </c>
      <c r="O408" s="27" t="s">
        <v>12</v>
      </c>
      <c r="P408" s="55"/>
      <c r="Q408" s="55"/>
      <c r="R408" s="55"/>
      <c r="S408" s="138">
        <v>350000000</v>
      </c>
    </row>
    <row r="409" spans="1:19" ht="13.5">
      <c r="A409" s="132"/>
      <c r="B409" s="139"/>
      <c r="C409" s="139"/>
      <c r="D409" s="139"/>
      <c r="E409" s="139"/>
      <c r="F409" s="139"/>
      <c r="G409" s="139"/>
      <c r="H409" s="139"/>
      <c r="I409" s="130"/>
      <c r="J409" s="131"/>
      <c r="K409" s="129"/>
      <c r="L409" s="129">
        <v>0</v>
      </c>
      <c r="M409" s="129">
        <v>0</v>
      </c>
      <c r="N409" s="129">
        <v>0</v>
      </c>
      <c r="O409" s="27" t="s">
        <v>13</v>
      </c>
      <c r="P409" s="55"/>
      <c r="Q409" s="55"/>
      <c r="R409" s="55"/>
      <c r="S409" s="138"/>
    </row>
    <row r="410" spans="1:19" ht="13.5">
      <c r="A410" s="132"/>
      <c r="B410" s="139"/>
      <c r="C410" s="139"/>
      <c r="D410" s="139"/>
      <c r="E410" s="139"/>
      <c r="F410" s="139"/>
      <c r="G410" s="139"/>
      <c r="H410" s="139"/>
      <c r="I410" s="130"/>
      <c r="J410" s="131"/>
      <c r="K410" s="129"/>
      <c r="L410" s="129">
        <v>0.25</v>
      </c>
      <c r="M410" s="129">
        <v>0.25</v>
      </c>
      <c r="N410" s="129">
        <v>0.25</v>
      </c>
      <c r="O410" s="27" t="s">
        <v>14</v>
      </c>
      <c r="P410" s="55"/>
      <c r="Q410" s="55"/>
      <c r="R410" s="55"/>
      <c r="S410" s="138"/>
    </row>
    <row r="411" spans="1:19" ht="13.5">
      <c r="A411" s="132"/>
      <c r="B411" s="139"/>
      <c r="C411" s="139"/>
      <c r="D411" s="139"/>
      <c r="E411" s="139"/>
      <c r="F411" s="139"/>
      <c r="G411" s="139"/>
      <c r="H411" s="139"/>
      <c r="I411" s="130"/>
      <c r="J411" s="131"/>
      <c r="K411" s="129"/>
      <c r="L411" s="129">
        <v>0</v>
      </c>
      <c r="M411" s="129">
        <v>0.3</v>
      </c>
      <c r="N411" s="129">
        <v>0.7</v>
      </c>
      <c r="O411" s="27" t="s">
        <v>15</v>
      </c>
      <c r="P411" s="55"/>
      <c r="Q411" s="55"/>
      <c r="R411" s="55"/>
      <c r="S411" s="138"/>
    </row>
    <row r="412" spans="1:19" ht="27">
      <c r="A412" s="132"/>
      <c r="B412" s="139"/>
      <c r="C412" s="139"/>
      <c r="D412" s="139"/>
      <c r="E412" s="139"/>
      <c r="F412" s="139"/>
      <c r="G412" s="139"/>
      <c r="H412" s="139"/>
      <c r="I412" s="130"/>
      <c r="J412" s="41" t="s">
        <v>475</v>
      </c>
      <c r="K412" s="129"/>
      <c r="L412" s="129"/>
      <c r="M412" s="129"/>
      <c r="N412" s="129"/>
      <c r="O412" s="27" t="s">
        <v>16</v>
      </c>
      <c r="P412" s="55">
        <v>350000000</v>
      </c>
      <c r="Q412" s="55"/>
      <c r="R412" s="55"/>
      <c r="S412" s="138"/>
    </row>
    <row r="413" spans="1:19" ht="13.5">
      <c r="A413" s="132"/>
      <c r="B413" s="139"/>
      <c r="C413" s="139"/>
      <c r="D413" s="139"/>
      <c r="E413" s="139"/>
      <c r="F413" s="139"/>
      <c r="G413" s="139"/>
      <c r="H413" s="139"/>
      <c r="I413" s="130"/>
      <c r="J413" s="42" t="s">
        <v>469</v>
      </c>
      <c r="K413" s="129"/>
      <c r="L413" s="129"/>
      <c r="M413" s="129"/>
      <c r="N413" s="129"/>
      <c r="O413" s="27" t="s">
        <v>17</v>
      </c>
      <c r="P413" s="55"/>
      <c r="Q413" s="55"/>
      <c r="R413" s="55"/>
      <c r="S413" s="138"/>
    </row>
    <row r="414" spans="1:19" ht="54">
      <c r="A414" s="132"/>
      <c r="B414" s="139"/>
      <c r="C414" s="139"/>
      <c r="D414" s="139"/>
      <c r="E414" s="139"/>
      <c r="F414" s="139"/>
      <c r="G414" s="139"/>
      <c r="H414" s="139"/>
      <c r="I414" s="130"/>
      <c r="J414" s="41" t="s">
        <v>470</v>
      </c>
      <c r="K414" s="129"/>
      <c r="L414" s="129"/>
      <c r="M414" s="129"/>
      <c r="N414" s="129"/>
      <c r="O414" s="27" t="s">
        <v>18</v>
      </c>
      <c r="P414" s="55"/>
      <c r="Q414" s="55"/>
      <c r="R414" s="55"/>
      <c r="S414" s="138"/>
    </row>
    <row r="415" spans="1:19" ht="13.5">
      <c r="A415" s="132"/>
      <c r="B415" s="139"/>
      <c r="C415" s="139"/>
      <c r="D415" s="139"/>
      <c r="E415" s="139"/>
      <c r="F415" s="139"/>
      <c r="G415" s="139"/>
      <c r="H415" s="139"/>
      <c r="I415" s="130"/>
      <c r="J415" s="41"/>
      <c r="K415" s="129"/>
      <c r="L415" s="129"/>
      <c r="M415" s="129"/>
      <c r="N415" s="129"/>
      <c r="O415" s="27" t="s">
        <v>19</v>
      </c>
      <c r="P415" s="55"/>
      <c r="Q415" s="55"/>
      <c r="R415" s="55"/>
      <c r="S415" s="138"/>
    </row>
    <row r="416" spans="1:19" ht="13.5">
      <c r="A416" s="132"/>
      <c r="B416" s="139"/>
      <c r="C416" s="139"/>
      <c r="D416" s="139"/>
      <c r="E416" s="139"/>
      <c r="F416" s="139"/>
      <c r="G416" s="139"/>
      <c r="H416" s="139"/>
      <c r="I416" s="130"/>
      <c r="J416" s="43"/>
      <c r="K416" s="129"/>
      <c r="L416" s="129"/>
      <c r="M416" s="129"/>
      <c r="N416" s="129"/>
      <c r="O416" s="27" t="s">
        <v>45</v>
      </c>
      <c r="P416" s="55"/>
      <c r="Q416" s="55"/>
      <c r="R416" s="55"/>
      <c r="S416" s="138"/>
    </row>
    <row r="417" spans="1:19" ht="13.5">
      <c r="A417" s="132"/>
      <c r="B417" s="139" t="s">
        <v>47</v>
      </c>
      <c r="C417" s="139" t="s">
        <v>40</v>
      </c>
      <c r="D417" s="139" t="s">
        <v>464</v>
      </c>
      <c r="E417" s="139" t="s">
        <v>476</v>
      </c>
      <c r="F417" s="139" t="s">
        <v>477</v>
      </c>
      <c r="G417" s="139" t="s">
        <v>478</v>
      </c>
      <c r="H417" s="139">
        <v>9</v>
      </c>
      <c r="I417" s="130">
        <v>0</v>
      </c>
      <c r="J417" s="41" t="s">
        <v>471</v>
      </c>
      <c r="K417" s="126">
        <v>50</v>
      </c>
      <c r="L417" s="126">
        <v>17</v>
      </c>
      <c r="M417" s="126">
        <v>10</v>
      </c>
      <c r="N417" s="126">
        <v>23</v>
      </c>
      <c r="O417" s="27" t="s">
        <v>12</v>
      </c>
      <c r="P417" s="55"/>
      <c r="Q417" s="55"/>
      <c r="R417" s="55"/>
      <c r="S417" s="138">
        <v>150000000</v>
      </c>
    </row>
    <row r="418" spans="1:19" ht="13.5">
      <c r="A418" s="132"/>
      <c r="B418" s="139"/>
      <c r="C418" s="139"/>
      <c r="D418" s="139"/>
      <c r="E418" s="139"/>
      <c r="F418" s="139"/>
      <c r="G418" s="139"/>
      <c r="H418" s="139"/>
      <c r="I418" s="130"/>
      <c r="J418" s="41" t="s">
        <v>479</v>
      </c>
      <c r="K418" s="127"/>
      <c r="L418" s="127">
        <v>0.5</v>
      </c>
      <c r="M418" s="127">
        <v>0</v>
      </c>
      <c r="N418" s="127">
        <v>0</v>
      </c>
      <c r="O418" s="27" t="s">
        <v>13</v>
      </c>
      <c r="P418" s="55"/>
      <c r="Q418" s="55"/>
      <c r="R418" s="55"/>
      <c r="S418" s="138"/>
    </row>
    <row r="419" spans="1:19" ht="27">
      <c r="A419" s="132"/>
      <c r="B419" s="139"/>
      <c r="C419" s="139"/>
      <c r="D419" s="139"/>
      <c r="E419" s="139"/>
      <c r="F419" s="139"/>
      <c r="G419" s="139"/>
      <c r="H419" s="139"/>
      <c r="I419" s="130"/>
      <c r="J419" s="41" t="s">
        <v>480</v>
      </c>
      <c r="K419" s="127"/>
      <c r="L419" s="127">
        <v>0</v>
      </c>
      <c r="M419" s="127">
        <v>0.3</v>
      </c>
      <c r="N419" s="127">
        <v>0.7</v>
      </c>
      <c r="O419" s="27" t="s">
        <v>14</v>
      </c>
      <c r="P419" s="55"/>
      <c r="Q419" s="55"/>
      <c r="R419" s="55"/>
      <c r="S419" s="138"/>
    </row>
    <row r="420" spans="1:19" ht="13.5">
      <c r="A420" s="132"/>
      <c r="B420" s="139"/>
      <c r="C420" s="139"/>
      <c r="D420" s="139"/>
      <c r="E420" s="139"/>
      <c r="F420" s="139"/>
      <c r="G420" s="139"/>
      <c r="H420" s="139"/>
      <c r="I420" s="130"/>
      <c r="J420" s="41" t="s">
        <v>471</v>
      </c>
      <c r="K420" s="127"/>
      <c r="L420" s="127">
        <f>SUM(L417:L419)/3</f>
        <v>5.833333333333333</v>
      </c>
      <c r="M420" s="127">
        <f>SUM(M417:M419)/3</f>
        <v>3.4333333333333336</v>
      </c>
      <c r="N420" s="127">
        <f>SUM(N417:N419)/3</f>
        <v>7.8999999999999995</v>
      </c>
      <c r="O420" s="27" t="s">
        <v>15</v>
      </c>
      <c r="P420" s="55"/>
      <c r="Q420" s="55"/>
      <c r="R420" s="55"/>
      <c r="S420" s="138"/>
    </row>
    <row r="421" spans="1:19" ht="27">
      <c r="A421" s="132"/>
      <c r="B421" s="139"/>
      <c r="C421" s="139"/>
      <c r="D421" s="139"/>
      <c r="E421" s="139"/>
      <c r="F421" s="139"/>
      <c r="G421" s="139"/>
      <c r="H421" s="139"/>
      <c r="I421" s="130"/>
      <c r="J421" s="41"/>
      <c r="K421" s="127"/>
      <c r="L421" s="127"/>
      <c r="M421" s="127"/>
      <c r="N421" s="127"/>
      <c r="O421" s="27" t="s">
        <v>16</v>
      </c>
      <c r="P421" s="55">
        <v>150000000</v>
      </c>
      <c r="Q421" s="55"/>
      <c r="R421" s="55"/>
      <c r="S421" s="138"/>
    </row>
    <row r="422" spans="1:19" ht="13.5">
      <c r="A422" s="132"/>
      <c r="B422" s="139"/>
      <c r="C422" s="139"/>
      <c r="D422" s="139"/>
      <c r="E422" s="139"/>
      <c r="F422" s="139"/>
      <c r="G422" s="139"/>
      <c r="H422" s="139"/>
      <c r="I422" s="130"/>
      <c r="J422" s="41"/>
      <c r="K422" s="127"/>
      <c r="L422" s="127"/>
      <c r="M422" s="127"/>
      <c r="N422" s="127"/>
      <c r="O422" s="27" t="s">
        <v>17</v>
      </c>
      <c r="P422" s="55"/>
      <c r="Q422" s="55"/>
      <c r="R422" s="55"/>
      <c r="S422" s="138"/>
    </row>
    <row r="423" spans="1:19" ht="13.5">
      <c r="A423" s="132"/>
      <c r="B423" s="139"/>
      <c r="C423" s="139"/>
      <c r="D423" s="139"/>
      <c r="E423" s="139"/>
      <c r="F423" s="139"/>
      <c r="G423" s="139"/>
      <c r="H423" s="139"/>
      <c r="I423" s="130"/>
      <c r="J423" s="41"/>
      <c r="K423" s="127"/>
      <c r="L423" s="127"/>
      <c r="M423" s="127"/>
      <c r="N423" s="127"/>
      <c r="O423" s="27" t="s">
        <v>18</v>
      </c>
      <c r="P423" s="55"/>
      <c r="Q423" s="55"/>
      <c r="R423" s="55"/>
      <c r="S423" s="138"/>
    </row>
    <row r="424" spans="1:19" ht="13.5">
      <c r="A424" s="132"/>
      <c r="B424" s="139"/>
      <c r="C424" s="139"/>
      <c r="D424" s="139"/>
      <c r="E424" s="139"/>
      <c r="F424" s="139"/>
      <c r="G424" s="139"/>
      <c r="H424" s="139"/>
      <c r="I424" s="130"/>
      <c r="J424" s="41"/>
      <c r="K424" s="127"/>
      <c r="L424" s="127"/>
      <c r="M424" s="127"/>
      <c r="N424" s="127"/>
      <c r="O424" s="27" t="s">
        <v>19</v>
      </c>
      <c r="P424" s="55"/>
      <c r="Q424" s="55"/>
      <c r="R424" s="55"/>
      <c r="S424" s="138"/>
    </row>
    <row r="425" spans="1:19" ht="13.5">
      <c r="A425" s="132"/>
      <c r="B425" s="139"/>
      <c r="C425" s="139"/>
      <c r="D425" s="139"/>
      <c r="E425" s="139"/>
      <c r="F425" s="139"/>
      <c r="G425" s="139"/>
      <c r="H425" s="139"/>
      <c r="I425" s="130"/>
      <c r="J425" s="43"/>
      <c r="K425" s="127"/>
      <c r="L425" s="127"/>
      <c r="M425" s="127"/>
      <c r="N425" s="127"/>
      <c r="O425" s="27" t="s">
        <v>45</v>
      </c>
      <c r="P425" s="55"/>
      <c r="Q425" s="55"/>
      <c r="R425" s="55"/>
      <c r="S425" s="138"/>
    </row>
    <row r="426" spans="1:19" ht="27">
      <c r="A426" s="133"/>
      <c r="B426" s="139" t="s">
        <v>47</v>
      </c>
      <c r="C426" s="139" t="s">
        <v>40</v>
      </c>
      <c r="D426" s="139" t="s">
        <v>481</v>
      </c>
      <c r="E426" s="139" t="s">
        <v>482</v>
      </c>
      <c r="F426" s="131" t="s">
        <v>514</v>
      </c>
      <c r="G426" s="139" t="s">
        <v>483</v>
      </c>
      <c r="H426" s="139">
        <v>9</v>
      </c>
      <c r="I426" s="130">
        <v>0</v>
      </c>
      <c r="J426" s="41" t="s">
        <v>484</v>
      </c>
      <c r="K426" s="124">
        <v>25</v>
      </c>
      <c r="L426" s="124">
        <v>25</v>
      </c>
      <c r="M426" s="124">
        <v>25</v>
      </c>
      <c r="N426" s="124">
        <v>25</v>
      </c>
      <c r="O426" s="27" t="s">
        <v>12</v>
      </c>
      <c r="P426" s="55"/>
      <c r="Q426" s="55"/>
      <c r="R426" s="55"/>
      <c r="S426" s="138"/>
    </row>
    <row r="427" spans="1:19" ht="13.5">
      <c r="A427" s="133"/>
      <c r="B427" s="139"/>
      <c r="C427" s="139"/>
      <c r="D427" s="139"/>
      <c r="E427" s="139"/>
      <c r="F427" s="131"/>
      <c r="G427" s="139"/>
      <c r="H427" s="139"/>
      <c r="I427" s="130"/>
      <c r="J427" s="41" t="s">
        <v>485</v>
      </c>
      <c r="K427" s="125"/>
      <c r="L427" s="125"/>
      <c r="M427" s="125"/>
      <c r="N427" s="125"/>
      <c r="O427" s="27" t="s">
        <v>13</v>
      </c>
      <c r="P427" s="55"/>
      <c r="Q427" s="55"/>
      <c r="R427" s="55"/>
      <c r="S427" s="138"/>
    </row>
    <row r="428" spans="1:19" ht="27">
      <c r="A428" s="133"/>
      <c r="B428" s="139"/>
      <c r="C428" s="139"/>
      <c r="D428" s="139"/>
      <c r="E428" s="139"/>
      <c r="F428" s="131"/>
      <c r="G428" s="139"/>
      <c r="H428" s="139"/>
      <c r="I428" s="130"/>
      <c r="J428" s="41" t="s">
        <v>486</v>
      </c>
      <c r="K428" s="125"/>
      <c r="L428" s="125"/>
      <c r="M428" s="125"/>
      <c r="N428" s="125"/>
      <c r="O428" s="27" t="s">
        <v>14</v>
      </c>
      <c r="P428" s="55"/>
      <c r="Q428" s="55"/>
      <c r="R428" s="55"/>
      <c r="S428" s="138"/>
    </row>
    <row r="429" spans="1:19" ht="13.5">
      <c r="A429" s="133"/>
      <c r="B429" s="139"/>
      <c r="C429" s="139"/>
      <c r="D429" s="139"/>
      <c r="E429" s="139"/>
      <c r="F429" s="131"/>
      <c r="G429" s="139"/>
      <c r="H429" s="139"/>
      <c r="I429" s="130"/>
      <c r="J429" s="43"/>
      <c r="K429" s="125"/>
      <c r="L429" s="125"/>
      <c r="M429" s="125"/>
      <c r="N429" s="125"/>
      <c r="O429" s="27" t="s">
        <v>15</v>
      </c>
      <c r="P429" s="55"/>
      <c r="Q429" s="55"/>
      <c r="R429" s="55"/>
      <c r="S429" s="138"/>
    </row>
    <row r="430" spans="1:19" ht="27">
      <c r="A430" s="133"/>
      <c r="B430" s="139"/>
      <c r="C430" s="139"/>
      <c r="D430" s="139"/>
      <c r="E430" s="139"/>
      <c r="F430" s="131"/>
      <c r="G430" s="139"/>
      <c r="H430" s="139"/>
      <c r="I430" s="130"/>
      <c r="J430" s="43"/>
      <c r="K430" s="125"/>
      <c r="L430" s="125"/>
      <c r="M430" s="125"/>
      <c r="N430" s="125"/>
      <c r="O430" s="27" t="s">
        <v>16</v>
      </c>
      <c r="P430" s="55"/>
      <c r="Q430" s="55"/>
      <c r="R430" s="55"/>
      <c r="S430" s="138"/>
    </row>
    <row r="431" spans="1:19" ht="13.5">
      <c r="A431" s="133"/>
      <c r="B431" s="139"/>
      <c r="C431" s="139"/>
      <c r="D431" s="139"/>
      <c r="E431" s="139"/>
      <c r="F431" s="131"/>
      <c r="G431" s="139"/>
      <c r="H431" s="139"/>
      <c r="I431" s="130"/>
      <c r="J431" s="43"/>
      <c r="K431" s="125"/>
      <c r="L431" s="125"/>
      <c r="M431" s="125"/>
      <c r="N431" s="125"/>
      <c r="O431" s="27" t="s">
        <v>17</v>
      </c>
      <c r="P431" s="55"/>
      <c r="Q431" s="55"/>
      <c r="R431" s="55"/>
      <c r="S431" s="138"/>
    </row>
    <row r="432" spans="1:19" ht="13.5">
      <c r="A432" s="133"/>
      <c r="B432" s="139"/>
      <c r="C432" s="139"/>
      <c r="D432" s="139"/>
      <c r="E432" s="139"/>
      <c r="F432" s="131"/>
      <c r="G432" s="139"/>
      <c r="H432" s="139"/>
      <c r="I432" s="130"/>
      <c r="J432" s="41"/>
      <c r="K432" s="125"/>
      <c r="L432" s="125"/>
      <c r="M432" s="125"/>
      <c r="N432" s="125"/>
      <c r="O432" s="27" t="s">
        <v>18</v>
      </c>
      <c r="P432" s="55"/>
      <c r="Q432" s="55"/>
      <c r="R432" s="55"/>
      <c r="S432" s="138"/>
    </row>
    <row r="433" spans="1:19" ht="13.5" customHeight="1">
      <c r="A433" s="132" t="s">
        <v>510</v>
      </c>
      <c r="B433" s="139"/>
      <c r="C433" s="139"/>
      <c r="D433" s="139"/>
      <c r="E433" s="139"/>
      <c r="F433" s="131"/>
      <c r="G433" s="139"/>
      <c r="H433" s="139"/>
      <c r="I433" s="130"/>
      <c r="J433" s="41"/>
      <c r="K433" s="125"/>
      <c r="L433" s="125"/>
      <c r="M433" s="125"/>
      <c r="N433" s="125"/>
      <c r="O433" s="27" t="s">
        <v>19</v>
      </c>
      <c r="P433" s="55"/>
      <c r="Q433" s="55"/>
      <c r="R433" s="55"/>
      <c r="S433" s="138"/>
    </row>
    <row r="434" spans="1:19" ht="13.5">
      <c r="A434" s="132"/>
      <c r="B434" s="139"/>
      <c r="C434" s="139"/>
      <c r="D434" s="139"/>
      <c r="E434" s="139"/>
      <c r="F434" s="131"/>
      <c r="G434" s="139"/>
      <c r="H434" s="139"/>
      <c r="I434" s="130"/>
      <c r="J434" s="43"/>
      <c r="K434" s="125"/>
      <c r="L434" s="125"/>
      <c r="M434" s="125"/>
      <c r="N434" s="125"/>
      <c r="O434" s="27" t="s">
        <v>45</v>
      </c>
      <c r="P434" s="55"/>
      <c r="Q434" s="55"/>
      <c r="R434" s="55"/>
      <c r="S434" s="138"/>
    </row>
    <row r="435" spans="1:19" ht="27">
      <c r="A435" s="132"/>
      <c r="B435" s="139" t="s">
        <v>47</v>
      </c>
      <c r="C435" s="139" t="s">
        <v>40</v>
      </c>
      <c r="D435" s="139" t="s">
        <v>464</v>
      </c>
      <c r="E435" s="139" t="s">
        <v>487</v>
      </c>
      <c r="F435" s="139" t="s">
        <v>466</v>
      </c>
      <c r="G435" s="139" t="s">
        <v>467</v>
      </c>
      <c r="H435" s="139">
        <v>9</v>
      </c>
      <c r="I435" s="130">
        <v>0</v>
      </c>
      <c r="J435" s="41" t="s">
        <v>488</v>
      </c>
      <c r="K435" s="126">
        <v>16</v>
      </c>
      <c r="L435" s="126">
        <v>17</v>
      </c>
      <c r="M435" s="126">
        <v>27</v>
      </c>
      <c r="N435" s="126">
        <v>40</v>
      </c>
      <c r="O435" s="27" t="s">
        <v>12</v>
      </c>
      <c r="P435" s="55"/>
      <c r="Q435" s="55"/>
      <c r="R435" s="55"/>
      <c r="S435" s="138">
        <v>300000000</v>
      </c>
    </row>
    <row r="436" spans="1:19" ht="27">
      <c r="A436" s="132"/>
      <c r="B436" s="139"/>
      <c r="C436" s="139"/>
      <c r="D436" s="139"/>
      <c r="E436" s="139"/>
      <c r="F436" s="139"/>
      <c r="G436" s="139"/>
      <c r="H436" s="144"/>
      <c r="I436" s="136"/>
      <c r="J436" s="41" t="s">
        <v>486</v>
      </c>
      <c r="K436" s="127"/>
      <c r="L436" s="127"/>
      <c r="M436" s="127"/>
      <c r="N436" s="127"/>
      <c r="O436" s="27" t="s">
        <v>13</v>
      </c>
      <c r="P436" s="55"/>
      <c r="Q436" s="55"/>
      <c r="R436" s="55"/>
      <c r="S436" s="138"/>
    </row>
    <row r="437" spans="1:19" ht="13.5">
      <c r="A437" s="132"/>
      <c r="B437" s="139"/>
      <c r="C437" s="139"/>
      <c r="D437" s="139"/>
      <c r="E437" s="139"/>
      <c r="F437" s="139"/>
      <c r="G437" s="139"/>
      <c r="H437" s="144"/>
      <c r="I437" s="136"/>
      <c r="J437" s="43"/>
      <c r="K437" s="127"/>
      <c r="L437" s="127"/>
      <c r="M437" s="127"/>
      <c r="N437" s="127"/>
      <c r="O437" s="27" t="s">
        <v>14</v>
      </c>
      <c r="P437" s="55"/>
      <c r="Q437" s="55"/>
      <c r="R437" s="55"/>
      <c r="S437" s="138"/>
    </row>
    <row r="438" spans="1:19" ht="13.5">
      <c r="A438" s="132"/>
      <c r="B438" s="139"/>
      <c r="C438" s="139"/>
      <c r="D438" s="139"/>
      <c r="E438" s="139"/>
      <c r="F438" s="139"/>
      <c r="G438" s="139"/>
      <c r="H438" s="144"/>
      <c r="I438" s="136"/>
      <c r="J438" s="43"/>
      <c r="K438" s="127"/>
      <c r="L438" s="127"/>
      <c r="M438" s="127"/>
      <c r="N438" s="127"/>
      <c r="O438" s="27" t="s">
        <v>15</v>
      </c>
      <c r="P438" s="55"/>
      <c r="Q438" s="55"/>
      <c r="R438" s="55"/>
      <c r="S438" s="138"/>
    </row>
    <row r="439" spans="1:19" ht="27">
      <c r="A439" s="132"/>
      <c r="B439" s="139"/>
      <c r="C439" s="139"/>
      <c r="D439" s="139"/>
      <c r="E439" s="139"/>
      <c r="F439" s="139"/>
      <c r="G439" s="139"/>
      <c r="H439" s="144"/>
      <c r="I439" s="136"/>
      <c r="J439" s="43"/>
      <c r="K439" s="127"/>
      <c r="L439" s="127"/>
      <c r="M439" s="127"/>
      <c r="N439" s="127"/>
      <c r="O439" s="27" t="s">
        <v>16</v>
      </c>
      <c r="P439" s="55">
        <v>300000000</v>
      </c>
      <c r="Q439" s="55"/>
      <c r="R439" s="55"/>
      <c r="S439" s="138"/>
    </row>
    <row r="440" spans="1:19" ht="13.5">
      <c r="A440" s="132"/>
      <c r="B440" s="139"/>
      <c r="C440" s="139"/>
      <c r="D440" s="139"/>
      <c r="E440" s="139"/>
      <c r="F440" s="139"/>
      <c r="G440" s="139"/>
      <c r="H440" s="144"/>
      <c r="I440" s="136"/>
      <c r="J440" s="43"/>
      <c r="K440" s="127"/>
      <c r="L440" s="127"/>
      <c r="M440" s="127"/>
      <c r="N440" s="127"/>
      <c r="O440" s="27" t="s">
        <v>17</v>
      </c>
      <c r="P440" s="55"/>
      <c r="Q440" s="55"/>
      <c r="R440" s="55"/>
      <c r="S440" s="138"/>
    </row>
    <row r="441" spans="1:19" ht="59.25" customHeight="1">
      <c r="A441" s="132"/>
      <c r="B441" s="139"/>
      <c r="C441" s="139"/>
      <c r="D441" s="139"/>
      <c r="E441" s="139"/>
      <c r="F441" s="139"/>
      <c r="G441" s="139"/>
      <c r="H441" s="144"/>
      <c r="I441" s="136"/>
      <c r="J441" s="41"/>
      <c r="K441" s="127"/>
      <c r="L441" s="127"/>
      <c r="M441" s="127"/>
      <c r="N441" s="127"/>
      <c r="O441" s="27" t="s">
        <v>18</v>
      </c>
      <c r="P441" s="55"/>
      <c r="Q441" s="55"/>
      <c r="R441" s="55"/>
      <c r="S441" s="138"/>
    </row>
    <row r="442" spans="1:19" ht="29.25" customHeight="1">
      <c r="A442" s="132"/>
      <c r="B442" s="139"/>
      <c r="C442" s="139"/>
      <c r="D442" s="139"/>
      <c r="E442" s="139"/>
      <c r="F442" s="139"/>
      <c r="G442" s="139"/>
      <c r="H442" s="144"/>
      <c r="I442" s="136"/>
      <c r="J442" s="41"/>
      <c r="K442" s="127"/>
      <c r="L442" s="127"/>
      <c r="M442" s="127"/>
      <c r="N442" s="127"/>
      <c r="O442" s="27" t="s">
        <v>19</v>
      </c>
      <c r="P442" s="55"/>
      <c r="Q442" s="55"/>
      <c r="R442" s="55"/>
      <c r="S442" s="138"/>
    </row>
    <row r="443" spans="1:19" ht="13.5">
      <c r="A443" s="132"/>
      <c r="B443" s="139"/>
      <c r="C443" s="139"/>
      <c r="D443" s="139"/>
      <c r="E443" s="139"/>
      <c r="F443" s="139"/>
      <c r="G443" s="139"/>
      <c r="H443" s="144"/>
      <c r="I443" s="136"/>
      <c r="J443" s="41"/>
      <c r="K443" s="127"/>
      <c r="L443" s="127"/>
      <c r="M443" s="127"/>
      <c r="N443" s="127"/>
      <c r="O443" s="27" t="s">
        <v>45</v>
      </c>
      <c r="P443" s="55"/>
      <c r="Q443" s="55"/>
      <c r="R443" s="55"/>
      <c r="S443" s="138"/>
    </row>
    <row r="444" spans="1:19" ht="13.5">
      <c r="A444" s="135"/>
      <c r="B444" s="139" t="s">
        <v>47</v>
      </c>
      <c r="C444" s="139" t="s">
        <v>40</v>
      </c>
      <c r="D444" s="139" t="s">
        <v>489</v>
      </c>
      <c r="E444" s="139" t="s">
        <v>490</v>
      </c>
      <c r="F444" s="131" t="s">
        <v>515</v>
      </c>
      <c r="G444" s="139" t="s">
        <v>491</v>
      </c>
      <c r="H444" s="139">
        <v>9</v>
      </c>
      <c r="I444" s="130">
        <v>0</v>
      </c>
      <c r="J444" s="41" t="s">
        <v>492</v>
      </c>
      <c r="K444" s="128">
        <v>0</v>
      </c>
      <c r="L444" s="128">
        <v>10</v>
      </c>
      <c r="M444" s="128">
        <v>23</v>
      </c>
      <c r="N444" s="128">
        <v>67</v>
      </c>
      <c r="O444" s="27" t="s">
        <v>12</v>
      </c>
      <c r="P444" s="55"/>
      <c r="Q444" s="55"/>
      <c r="R444" s="55"/>
      <c r="S444" s="138"/>
    </row>
    <row r="445" spans="1:19" ht="13.5">
      <c r="A445" s="135"/>
      <c r="B445" s="139"/>
      <c r="C445" s="139"/>
      <c r="D445" s="139"/>
      <c r="E445" s="139"/>
      <c r="F445" s="131"/>
      <c r="G445" s="139"/>
      <c r="H445" s="144"/>
      <c r="I445" s="136"/>
      <c r="J445" s="41" t="s">
        <v>493</v>
      </c>
      <c r="K445" s="145"/>
      <c r="L445" s="145">
        <v>0</v>
      </c>
      <c r="M445" s="145">
        <v>0</v>
      </c>
      <c r="N445" s="145">
        <v>1</v>
      </c>
      <c r="O445" s="27" t="s">
        <v>13</v>
      </c>
      <c r="P445" s="55"/>
      <c r="Q445" s="55"/>
      <c r="R445" s="55"/>
      <c r="S445" s="138"/>
    </row>
    <row r="446" spans="1:19" ht="13.5">
      <c r="A446" s="135"/>
      <c r="B446" s="139"/>
      <c r="C446" s="139"/>
      <c r="D446" s="139"/>
      <c r="E446" s="139"/>
      <c r="F446" s="131"/>
      <c r="G446" s="139"/>
      <c r="H446" s="144"/>
      <c r="I446" s="136"/>
      <c r="J446" s="41" t="s">
        <v>494</v>
      </c>
      <c r="K446" s="145"/>
      <c r="L446" s="145">
        <v>0</v>
      </c>
      <c r="M446" s="145">
        <v>0</v>
      </c>
      <c r="N446" s="145">
        <v>1</v>
      </c>
      <c r="O446" s="27" t="s">
        <v>14</v>
      </c>
      <c r="P446" s="55"/>
      <c r="Q446" s="55"/>
      <c r="R446" s="55"/>
      <c r="S446" s="138"/>
    </row>
    <row r="447" spans="1:19" ht="13.5">
      <c r="A447" s="135"/>
      <c r="B447" s="139"/>
      <c r="C447" s="139"/>
      <c r="D447" s="139"/>
      <c r="E447" s="139"/>
      <c r="F447" s="131"/>
      <c r="G447" s="139"/>
      <c r="H447" s="144"/>
      <c r="I447" s="136"/>
      <c r="J447" s="43"/>
      <c r="K447" s="145"/>
      <c r="L447" s="145">
        <f>SUM(L444:L446)/3</f>
        <v>3.3333333333333335</v>
      </c>
      <c r="M447" s="145">
        <f>SUM(M444:M446)/3</f>
        <v>7.666666666666667</v>
      </c>
      <c r="N447" s="145">
        <f>SUM(N444:N446)/3</f>
        <v>23</v>
      </c>
      <c r="O447" s="27" t="s">
        <v>15</v>
      </c>
      <c r="P447" s="55"/>
      <c r="Q447" s="55"/>
      <c r="R447" s="55"/>
      <c r="S447" s="138"/>
    </row>
    <row r="448" spans="1:19" ht="27">
      <c r="A448" s="135"/>
      <c r="B448" s="139"/>
      <c r="C448" s="139"/>
      <c r="D448" s="139"/>
      <c r="E448" s="139"/>
      <c r="F448" s="131"/>
      <c r="G448" s="139"/>
      <c r="H448" s="144"/>
      <c r="I448" s="136"/>
      <c r="J448" s="43"/>
      <c r="K448" s="145"/>
      <c r="L448" s="145"/>
      <c r="M448" s="145"/>
      <c r="N448" s="145"/>
      <c r="O448" s="27" t="s">
        <v>16</v>
      </c>
      <c r="P448" s="55"/>
      <c r="Q448" s="55"/>
      <c r="R448" s="55"/>
      <c r="S448" s="138"/>
    </row>
    <row r="449" spans="1:19" ht="13.5">
      <c r="A449" s="135"/>
      <c r="B449" s="139"/>
      <c r="C449" s="139"/>
      <c r="D449" s="139"/>
      <c r="E449" s="139"/>
      <c r="F449" s="131"/>
      <c r="G449" s="139"/>
      <c r="H449" s="144"/>
      <c r="I449" s="136"/>
      <c r="J449" s="43"/>
      <c r="K449" s="145"/>
      <c r="L449" s="145"/>
      <c r="M449" s="145"/>
      <c r="N449" s="145"/>
      <c r="O449" s="27" t="s">
        <v>17</v>
      </c>
      <c r="P449" s="55"/>
      <c r="Q449" s="55"/>
      <c r="R449" s="55"/>
      <c r="S449" s="138"/>
    </row>
    <row r="450" spans="1:19" ht="13.5">
      <c r="A450" s="135"/>
      <c r="B450" s="139"/>
      <c r="C450" s="139"/>
      <c r="D450" s="139"/>
      <c r="E450" s="139"/>
      <c r="F450" s="131"/>
      <c r="G450" s="139"/>
      <c r="H450" s="144"/>
      <c r="I450" s="136"/>
      <c r="J450" s="42"/>
      <c r="K450" s="145"/>
      <c r="L450" s="145"/>
      <c r="M450" s="145"/>
      <c r="N450" s="145"/>
      <c r="O450" s="27" t="s">
        <v>18</v>
      </c>
      <c r="P450" s="55"/>
      <c r="Q450" s="55"/>
      <c r="R450" s="55"/>
      <c r="S450" s="138"/>
    </row>
    <row r="451" spans="1:19" ht="13.5">
      <c r="A451" s="135"/>
      <c r="B451" s="139"/>
      <c r="C451" s="139"/>
      <c r="D451" s="139"/>
      <c r="E451" s="139"/>
      <c r="F451" s="131"/>
      <c r="G451" s="139"/>
      <c r="H451" s="144"/>
      <c r="I451" s="136"/>
      <c r="J451" s="42"/>
      <c r="K451" s="145"/>
      <c r="L451" s="145"/>
      <c r="M451" s="145"/>
      <c r="N451" s="145"/>
      <c r="O451" s="27" t="s">
        <v>19</v>
      </c>
      <c r="P451" s="55"/>
      <c r="Q451" s="55"/>
      <c r="R451" s="55"/>
      <c r="S451" s="138"/>
    </row>
    <row r="452" spans="1:19" ht="13.5">
      <c r="A452" s="135"/>
      <c r="B452" s="139"/>
      <c r="C452" s="139"/>
      <c r="D452" s="139"/>
      <c r="E452" s="139"/>
      <c r="F452" s="131"/>
      <c r="G452" s="139"/>
      <c r="H452" s="144"/>
      <c r="I452" s="136"/>
      <c r="J452" s="41"/>
      <c r="K452" s="145"/>
      <c r="L452" s="145"/>
      <c r="M452" s="145"/>
      <c r="N452" s="145"/>
      <c r="O452" s="27" t="s">
        <v>45</v>
      </c>
      <c r="P452" s="55"/>
      <c r="Q452" s="55"/>
      <c r="R452" s="55"/>
      <c r="S452" s="138"/>
    </row>
    <row r="453" spans="1:19" ht="27">
      <c r="A453" s="135"/>
      <c r="B453" s="139" t="s">
        <v>47</v>
      </c>
      <c r="C453" s="139" t="s">
        <v>39</v>
      </c>
      <c r="D453" s="139" t="s">
        <v>495</v>
      </c>
      <c r="E453" s="139" t="s">
        <v>496</v>
      </c>
      <c r="F453" s="139" t="s">
        <v>497</v>
      </c>
      <c r="G453" s="139" t="s">
        <v>498</v>
      </c>
      <c r="H453" s="130">
        <v>14</v>
      </c>
      <c r="I453" s="130">
        <v>0</v>
      </c>
      <c r="J453" s="42" t="s">
        <v>499</v>
      </c>
      <c r="K453" s="128">
        <v>0</v>
      </c>
      <c r="L453" s="128">
        <v>50</v>
      </c>
      <c r="M453" s="128">
        <v>0</v>
      </c>
      <c r="N453" s="128">
        <v>50</v>
      </c>
      <c r="O453" s="27" t="s">
        <v>12</v>
      </c>
      <c r="P453" s="138"/>
      <c r="Q453" s="55"/>
      <c r="R453" s="55"/>
      <c r="S453" s="138"/>
    </row>
    <row r="454" spans="1:19" ht="13.5">
      <c r="A454" s="135"/>
      <c r="B454" s="139"/>
      <c r="C454" s="139"/>
      <c r="D454" s="139"/>
      <c r="E454" s="139"/>
      <c r="F454" s="139"/>
      <c r="G454" s="139"/>
      <c r="H454" s="136"/>
      <c r="I454" s="136"/>
      <c r="J454" s="42" t="s">
        <v>500</v>
      </c>
      <c r="K454" s="128"/>
      <c r="L454" s="128"/>
      <c r="M454" s="128"/>
      <c r="N454" s="128"/>
      <c r="O454" s="27" t="s">
        <v>13</v>
      </c>
      <c r="P454" s="138"/>
      <c r="Q454" s="55"/>
      <c r="R454" s="55"/>
      <c r="S454" s="138"/>
    </row>
    <row r="455" spans="1:19" ht="27">
      <c r="A455" s="135"/>
      <c r="B455" s="139"/>
      <c r="C455" s="139"/>
      <c r="D455" s="139"/>
      <c r="E455" s="139"/>
      <c r="F455" s="139"/>
      <c r="G455" s="139"/>
      <c r="H455" s="136"/>
      <c r="I455" s="136"/>
      <c r="J455" s="42" t="s">
        <v>501</v>
      </c>
      <c r="K455" s="128"/>
      <c r="L455" s="128"/>
      <c r="M455" s="128"/>
      <c r="N455" s="128"/>
      <c r="O455" s="27" t="s">
        <v>14</v>
      </c>
      <c r="P455" s="138"/>
      <c r="Q455" s="55"/>
      <c r="R455" s="55"/>
      <c r="S455" s="138"/>
    </row>
    <row r="456" spans="1:19" ht="13.5">
      <c r="A456" s="135"/>
      <c r="B456" s="139"/>
      <c r="C456" s="139"/>
      <c r="D456" s="139"/>
      <c r="E456" s="139"/>
      <c r="F456" s="139"/>
      <c r="G456" s="139"/>
      <c r="H456" s="136"/>
      <c r="I456" s="136"/>
      <c r="J456" s="41" t="s">
        <v>502</v>
      </c>
      <c r="K456" s="128"/>
      <c r="L456" s="128"/>
      <c r="M456" s="128"/>
      <c r="N456" s="128"/>
      <c r="O456" s="27" t="s">
        <v>15</v>
      </c>
      <c r="P456" s="138"/>
      <c r="Q456" s="55"/>
      <c r="R456" s="55"/>
      <c r="S456" s="138"/>
    </row>
    <row r="457" spans="1:19" ht="27">
      <c r="A457" s="135"/>
      <c r="B457" s="139"/>
      <c r="C457" s="139"/>
      <c r="D457" s="139"/>
      <c r="E457" s="139"/>
      <c r="F457" s="139"/>
      <c r="G457" s="139"/>
      <c r="H457" s="136"/>
      <c r="I457" s="136"/>
      <c r="J457" s="41"/>
      <c r="K457" s="128"/>
      <c r="L457" s="128"/>
      <c r="M457" s="128"/>
      <c r="N457" s="128"/>
      <c r="O457" s="27" t="s">
        <v>16</v>
      </c>
      <c r="P457" s="138"/>
      <c r="Q457" s="55"/>
      <c r="R457" s="55"/>
      <c r="S457" s="138"/>
    </row>
    <row r="458" spans="1:19" ht="13.5">
      <c r="A458" s="135"/>
      <c r="B458" s="139"/>
      <c r="C458" s="139"/>
      <c r="D458" s="139"/>
      <c r="E458" s="139"/>
      <c r="F458" s="139"/>
      <c r="G458" s="139"/>
      <c r="H458" s="136"/>
      <c r="I458" s="136"/>
      <c r="J458" s="41"/>
      <c r="K458" s="128"/>
      <c r="L458" s="128"/>
      <c r="M458" s="128"/>
      <c r="N458" s="128"/>
      <c r="O458" s="27" t="s">
        <v>17</v>
      </c>
      <c r="P458" s="138"/>
      <c r="Q458" s="55"/>
      <c r="R458" s="55"/>
      <c r="S458" s="138"/>
    </row>
    <row r="459" spans="1:19" ht="13.5">
      <c r="A459" s="135"/>
      <c r="B459" s="139"/>
      <c r="C459" s="139"/>
      <c r="D459" s="139"/>
      <c r="E459" s="139"/>
      <c r="F459" s="139"/>
      <c r="G459" s="139"/>
      <c r="H459" s="136"/>
      <c r="I459" s="136"/>
      <c r="J459" s="41"/>
      <c r="K459" s="128"/>
      <c r="L459" s="128"/>
      <c r="M459" s="128"/>
      <c r="N459" s="128"/>
      <c r="O459" s="27" t="s">
        <v>18</v>
      </c>
      <c r="P459" s="138"/>
      <c r="Q459" s="55"/>
      <c r="R459" s="55"/>
      <c r="S459" s="138"/>
    </row>
    <row r="460" spans="1:19" ht="13.5">
      <c r="A460" s="135"/>
      <c r="B460" s="139"/>
      <c r="C460" s="139"/>
      <c r="D460" s="139"/>
      <c r="E460" s="139"/>
      <c r="F460" s="139"/>
      <c r="G460" s="139"/>
      <c r="H460" s="136"/>
      <c r="I460" s="136"/>
      <c r="J460" s="41"/>
      <c r="K460" s="128"/>
      <c r="L460" s="128"/>
      <c r="M460" s="128"/>
      <c r="N460" s="128"/>
      <c r="O460" s="27" t="s">
        <v>19</v>
      </c>
      <c r="P460" s="138"/>
      <c r="Q460" s="55"/>
      <c r="R460" s="55"/>
      <c r="S460" s="138"/>
    </row>
    <row r="461" spans="1:19" ht="13.5">
      <c r="A461" s="135"/>
      <c r="B461" s="139"/>
      <c r="C461" s="139"/>
      <c r="D461" s="139"/>
      <c r="E461" s="139"/>
      <c r="F461" s="139"/>
      <c r="G461" s="139"/>
      <c r="H461" s="136"/>
      <c r="I461" s="136"/>
      <c r="J461" s="41"/>
      <c r="K461" s="128"/>
      <c r="L461" s="128"/>
      <c r="M461" s="128"/>
      <c r="N461" s="128"/>
      <c r="O461" s="27" t="s">
        <v>45</v>
      </c>
      <c r="P461" s="138"/>
      <c r="Q461" s="55"/>
      <c r="R461" s="55"/>
      <c r="S461" s="138"/>
    </row>
    <row r="462" spans="1:19" ht="13.5">
      <c r="A462" s="135"/>
      <c r="B462" s="139" t="s">
        <v>47</v>
      </c>
      <c r="C462" s="139" t="s">
        <v>39</v>
      </c>
      <c r="D462" s="139" t="s">
        <v>503</v>
      </c>
      <c r="E462" s="139" t="s">
        <v>504</v>
      </c>
      <c r="F462" s="139" t="s">
        <v>505</v>
      </c>
      <c r="G462" s="139" t="s">
        <v>506</v>
      </c>
      <c r="H462" s="130">
        <v>7</v>
      </c>
      <c r="I462" s="130">
        <v>0</v>
      </c>
      <c r="J462" s="41" t="s">
        <v>507</v>
      </c>
      <c r="K462" s="128">
        <v>25</v>
      </c>
      <c r="L462" s="128">
        <v>25</v>
      </c>
      <c r="M462" s="128">
        <v>25</v>
      </c>
      <c r="N462" s="128">
        <v>25</v>
      </c>
      <c r="O462" s="27" t="s">
        <v>12</v>
      </c>
      <c r="P462" s="55"/>
      <c r="Q462" s="55"/>
      <c r="R462" s="55"/>
      <c r="S462" s="138"/>
    </row>
    <row r="463" spans="1:19" ht="13.5">
      <c r="A463" s="135"/>
      <c r="B463" s="139"/>
      <c r="C463" s="139"/>
      <c r="D463" s="139"/>
      <c r="E463" s="139"/>
      <c r="F463" s="139"/>
      <c r="G463" s="139"/>
      <c r="H463" s="136"/>
      <c r="I463" s="136"/>
      <c r="J463" s="41" t="s">
        <v>508</v>
      </c>
      <c r="K463" s="128"/>
      <c r="L463" s="128"/>
      <c r="M463" s="128"/>
      <c r="N463" s="128"/>
      <c r="O463" s="27" t="s">
        <v>13</v>
      </c>
      <c r="P463" s="55"/>
      <c r="Q463" s="55"/>
      <c r="R463" s="55"/>
      <c r="S463" s="138"/>
    </row>
    <row r="464" spans="1:19" ht="13.5">
      <c r="A464" s="135"/>
      <c r="B464" s="139"/>
      <c r="C464" s="139"/>
      <c r="D464" s="139"/>
      <c r="E464" s="139"/>
      <c r="F464" s="139"/>
      <c r="G464" s="139"/>
      <c r="H464" s="136"/>
      <c r="I464" s="136"/>
      <c r="J464" s="41" t="s">
        <v>509</v>
      </c>
      <c r="K464" s="128"/>
      <c r="L464" s="128"/>
      <c r="M464" s="128"/>
      <c r="N464" s="128"/>
      <c r="O464" s="27" t="s">
        <v>14</v>
      </c>
      <c r="P464" s="55"/>
      <c r="Q464" s="55"/>
      <c r="R464" s="55"/>
      <c r="S464" s="138"/>
    </row>
    <row r="465" spans="1:19" ht="13.5">
      <c r="A465" s="135"/>
      <c r="B465" s="139"/>
      <c r="C465" s="139"/>
      <c r="D465" s="139"/>
      <c r="E465" s="139"/>
      <c r="F465" s="139"/>
      <c r="G465" s="139"/>
      <c r="H465" s="136"/>
      <c r="I465" s="136"/>
      <c r="J465" s="41"/>
      <c r="K465" s="128"/>
      <c r="L465" s="128"/>
      <c r="M465" s="128"/>
      <c r="N465" s="128"/>
      <c r="O465" s="27" t="s">
        <v>15</v>
      </c>
      <c r="P465" s="55"/>
      <c r="Q465" s="55"/>
      <c r="R465" s="55"/>
      <c r="S465" s="138"/>
    </row>
    <row r="466" spans="1:19" ht="27">
      <c r="A466" s="135"/>
      <c r="B466" s="139"/>
      <c r="C466" s="139"/>
      <c r="D466" s="139"/>
      <c r="E466" s="139"/>
      <c r="F466" s="139"/>
      <c r="G466" s="139"/>
      <c r="H466" s="136"/>
      <c r="I466" s="136"/>
      <c r="J466" s="41"/>
      <c r="K466" s="128"/>
      <c r="L466" s="128"/>
      <c r="M466" s="128"/>
      <c r="N466" s="128"/>
      <c r="O466" s="27" t="s">
        <v>16</v>
      </c>
      <c r="P466" s="55"/>
      <c r="Q466" s="55"/>
      <c r="R466" s="55"/>
      <c r="S466" s="138"/>
    </row>
    <row r="467" spans="1:19" ht="13.5">
      <c r="A467" s="135"/>
      <c r="B467" s="139"/>
      <c r="C467" s="139"/>
      <c r="D467" s="139"/>
      <c r="E467" s="139"/>
      <c r="F467" s="139"/>
      <c r="G467" s="139"/>
      <c r="H467" s="136"/>
      <c r="I467" s="136"/>
      <c r="J467" s="41"/>
      <c r="K467" s="128"/>
      <c r="L467" s="128"/>
      <c r="M467" s="128"/>
      <c r="N467" s="128"/>
      <c r="O467" s="27" t="s">
        <v>17</v>
      </c>
      <c r="P467" s="55"/>
      <c r="Q467" s="55"/>
      <c r="R467" s="55"/>
      <c r="S467" s="138"/>
    </row>
    <row r="468" spans="1:19" ht="13.5">
      <c r="A468" s="135"/>
      <c r="B468" s="139"/>
      <c r="C468" s="139"/>
      <c r="D468" s="139"/>
      <c r="E468" s="139"/>
      <c r="F468" s="139"/>
      <c r="G468" s="139"/>
      <c r="H468" s="136"/>
      <c r="I468" s="136"/>
      <c r="J468" s="43"/>
      <c r="K468" s="128"/>
      <c r="L468" s="128"/>
      <c r="M468" s="128"/>
      <c r="N468" s="128"/>
      <c r="O468" s="27" t="s">
        <v>18</v>
      </c>
      <c r="P468" s="55"/>
      <c r="Q468" s="55"/>
      <c r="R468" s="55"/>
      <c r="S468" s="138"/>
    </row>
    <row r="469" spans="1:19" ht="13.5">
      <c r="A469" s="135"/>
      <c r="B469" s="139"/>
      <c r="C469" s="139"/>
      <c r="D469" s="139"/>
      <c r="E469" s="139"/>
      <c r="F469" s="139"/>
      <c r="G469" s="139"/>
      <c r="H469" s="136"/>
      <c r="I469" s="136"/>
      <c r="J469" s="43"/>
      <c r="K469" s="128"/>
      <c r="L469" s="128"/>
      <c r="M469" s="128"/>
      <c r="N469" s="128"/>
      <c r="O469" s="27" t="s">
        <v>19</v>
      </c>
      <c r="P469" s="55"/>
      <c r="Q469" s="55"/>
      <c r="R469" s="55"/>
      <c r="S469" s="138"/>
    </row>
    <row r="470" spans="1:19" ht="13.5">
      <c r="A470" s="135"/>
      <c r="B470" s="139"/>
      <c r="C470" s="139"/>
      <c r="D470" s="139"/>
      <c r="E470" s="139"/>
      <c r="F470" s="139"/>
      <c r="G470" s="139"/>
      <c r="H470" s="136"/>
      <c r="I470" s="136"/>
      <c r="J470" s="43"/>
      <c r="K470" s="128"/>
      <c r="L470" s="128"/>
      <c r="M470" s="128"/>
      <c r="N470" s="128"/>
      <c r="O470" s="27" t="s">
        <v>45</v>
      </c>
      <c r="P470" s="55"/>
      <c r="Q470" s="55"/>
      <c r="R470" s="55"/>
      <c r="S470" s="138"/>
    </row>
    <row r="471" spans="1:19" ht="27">
      <c r="A471" s="207" t="s">
        <v>1163</v>
      </c>
      <c r="B471" s="197" t="s">
        <v>125</v>
      </c>
      <c r="C471" s="197" t="s">
        <v>31</v>
      </c>
      <c r="D471" s="197" t="s">
        <v>516</v>
      </c>
      <c r="E471" s="198" t="s">
        <v>517</v>
      </c>
      <c r="F471" s="197" t="s">
        <v>518</v>
      </c>
      <c r="G471" s="197" t="s">
        <v>519</v>
      </c>
      <c r="H471" s="199">
        <v>10</v>
      </c>
      <c r="I471" s="199">
        <v>0</v>
      </c>
      <c r="J471" s="57" t="s">
        <v>520</v>
      </c>
      <c r="K471" s="200">
        <v>25</v>
      </c>
      <c r="L471" s="200">
        <v>25</v>
      </c>
      <c r="M471" s="200">
        <v>25</v>
      </c>
      <c r="N471" s="200">
        <v>25</v>
      </c>
      <c r="O471" s="58" t="s">
        <v>12</v>
      </c>
      <c r="P471" s="59">
        <v>693845000</v>
      </c>
      <c r="Q471" s="59"/>
      <c r="R471" s="60"/>
      <c r="S471" s="201">
        <f>SUM(P471:P479)</f>
        <v>693845000</v>
      </c>
    </row>
    <row r="472" spans="1:19" ht="27">
      <c r="A472" s="207"/>
      <c r="B472" s="197"/>
      <c r="C472" s="197"/>
      <c r="D472" s="197"/>
      <c r="E472" s="198"/>
      <c r="F472" s="197"/>
      <c r="G472" s="197"/>
      <c r="H472" s="199"/>
      <c r="I472" s="199"/>
      <c r="J472" s="57" t="s">
        <v>521</v>
      </c>
      <c r="K472" s="200"/>
      <c r="L472" s="200"/>
      <c r="M472" s="200"/>
      <c r="N472" s="200"/>
      <c r="O472" s="58" t="s">
        <v>13</v>
      </c>
      <c r="P472" s="59"/>
      <c r="Q472" s="59"/>
      <c r="R472" s="60"/>
      <c r="S472" s="201"/>
    </row>
    <row r="473" spans="1:19" ht="54">
      <c r="A473" s="207"/>
      <c r="B473" s="197"/>
      <c r="C473" s="197"/>
      <c r="D473" s="197"/>
      <c r="E473" s="198"/>
      <c r="F473" s="197"/>
      <c r="G473" s="197"/>
      <c r="H473" s="199"/>
      <c r="I473" s="199"/>
      <c r="J473" s="57" t="s">
        <v>522</v>
      </c>
      <c r="K473" s="200"/>
      <c r="L473" s="200"/>
      <c r="M473" s="200"/>
      <c r="N473" s="200"/>
      <c r="O473" s="58" t="s">
        <v>14</v>
      </c>
      <c r="P473" s="59"/>
      <c r="Q473" s="59"/>
      <c r="R473" s="60"/>
      <c r="S473" s="201"/>
    </row>
    <row r="474" spans="1:19" ht="13.5">
      <c r="A474" s="207"/>
      <c r="B474" s="197"/>
      <c r="C474" s="197"/>
      <c r="D474" s="197"/>
      <c r="E474" s="198"/>
      <c r="F474" s="197"/>
      <c r="G474" s="197"/>
      <c r="H474" s="199"/>
      <c r="I474" s="199"/>
      <c r="J474" s="61"/>
      <c r="K474" s="200"/>
      <c r="L474" s="200"/>
      <c r="M474" s="200"/>
      <c r="N474" s="200"/>
      <c r="O474" s="58" t="s">
        <v>15</v>
      </c>
      <c r="P474" s="59"/>
      <c r="Q474" s="59"/>
      <c r="R474" s="60"/>
      <c r="S474" s="201"/>
    </row>
    <row r="475" spans="1:19" ht="27">
      <c r="A475" s="207"/>
      <c r="B475" s="197"/>
      <c r="C475" s="197"/>
      <c r="D475" s="197"/>
      <c r="E475" s="198"/>
      <c r="F475" s="197"/>
      <c r="G475" s="197"/>
      <c r="H475" s="199"/>
      <c r="I475" s="199"/>
      <c r="J475" s="61"/>
      <c r="K475" s="200"/>
      <c r="L475" s="200"/>
      <c r="M475" s="200"/>
      <c r="N475" s="200"/>
      <c r="O475" s="58" t="s">
        <v>16</v>
      </c>
      <c r="P475" s="59"/>
      <c r="Q475" s="59"/>
      <c r="R475" s="60"/>
      <c r="S475" s="201"/>
    </row>
    <row r="476" spans="1:19" ht="13.5">
      <c r="A476" s="207"/>
      <c r="B476" s="197"/>
      <c r="C476" s="197"/>
      <c r="D476" s="197"/>
      <c r="E476" s="198"/>
      <c r="F476" s="197"/>
      <c r="G476" s="197"/>
      <c r="H476" s="199"/>
      <c r="I476" s="199"/>
      <c r="J476" s="61"/>
      <c r="K476" s="200"/>
      <c r="L476" s="200"/>
      <c r="M476" s="200"/>
      <c r="N476" s="200"/>
      <c r="O476" s="58" t="s">
        <v>17</v>
      </c>
      <c r="P476" s="59"/>
      <c r="Q476" s="59"/>
      <c r="R476" s="60"/>
      <c r="S476" s="201"/>
    </row>
    <row r="477" spans="1:19" ht="13.5">
      <c r="A477" s="207"/>
      <c r="B477" s="197"/>
      <c r="C477" s="197"/>
      <c r="D477" s="197"/>
      <c r="E477" s="198"/>
      <c r="F477" s="197"/>
      <c r="G477" s="197"/>
      <c r="H477" s="199"/>
      <c r="I477" s="199"/>
      <c r="J477" s="61"/>
      <c r="K477" s="200"/>
      <c r="L477" s="200"/>
      <c r="M477" s="200"/>
      <c r="N477" s="200"/>
      <c r="O477" s="58" t="s">
        <v>18</v>
      </c>
      <c r="P477" s="59"/>
      <c r="Q477" s="59"/>
      <c r="R477" s="60"/>
      <c r="S477" s="201"/>
    </row>
    <row r="478" spans="1:19" ht="13.5">
      <c r="A478" s="207"/>
      <c r="B478" s="197"/>
      <c r="C478" s="197"/>
      <c r="D478" s="197"/>
      <c r="E478" s="198"/>
      <c r="F478" s="197"/>
      <c r="G478" s="197"/>
      <c r="H478" s="199"/>
      <c r="I478" s="199"/>
      <c r="J478" s="61"/>
      <c r="K478" s="200"/>
      <c r="L478" s="200"/>
      <c r="M478" s="200"/>
      <c r="N478" s="200"/>
      <c r="O478" s="58" t="s">
        <v>19</v>
      </c>
      <c r="P478" s="59"/>
      <c r="Q478" s="59"/>
      <c r="R478" s="60"/>
      <c r="S478" s="201"/>
    </row>
    <row r="479" spans="1:19" ht="13.5">
      <c r="A479" s="207"/>
      <c r="B479" s="197"/>
      <c r="C479" s="197"/>
      <c r="D479" s="197"/>
      <c r="E479" s="198"/>
      <c r="F479" s="197"/>
      <c r="G479" s="197"/>
      <c r="H479" s="199"/>
      <c r="I479" s="199"/>
      <c r="J479" s="61"/>
      <c r="K479" s="200"/>
      <c r="L479" s="200"/>
      <c r="M479" s="200"/>
      <c r="N479" s="200"/>
      <c r="O479" s="58" t="s">
        <v>45</v>
      </c>
      <c r="P479" s="59"/>
      <c r="Q479" s="59"/>
      <c r="R479" s="60"/>
      <c r="S479" s="201"/>
    </row>
    <row r="480" spans="1:19" ht="27">
      <c r="A480" s="207"/>
      <c r="B480" s="197" t="s">
        <v>125</v>
      </c>
      <c r="C480" s="197" t="s">
        <v>31</v>
      </c>
      <c r="D480" s="197"/>
      <c r="E480" s="197" t="s">
        <v>523</v>
      </c>
      <c r="F480" s="197" t="s">
        <v>524</v>
      </c>
      <c r="G480" s="197" t="s">
        <v>525</v>
      </c>
      <c r="H480" s="199">
        <v>8</v>
      </c>
      <c r="I480" s="199">
        <v>0</v>
      </c>
      <c r="J480" s="57" t="s">
        <v>526</v>
      </c>
      <c r="K480" s="200">
        <v>25</v>
      </c>
      <c r="L480" s="200">
        <v>25</v>
      </c>
      <c r="M480" s="200">
        <v>25</v>
      </c>
      <c r="N480" s="200">
        <v>25</v>
      </c>
      <c r="O480" s="58" t="s">
        <v>12</v>
      </c>
      <c r="P480" s="59">
        <v>326227000</v>
      </c>
      <c r="Q480" s="59"/>
      <c r="R480" s="60"/>
      <c r="S480" s="201">
        <f>SUM(P480:P488)</f>
        <v>326227000</v>
      </c>
    </row>
    <row r="481" spans="1:19" ht="27">
      <c r="A481" s="207"/>
      <c r="B481" s="202"/>
      <c r="C481" s="197"/>
      <c r="D481" s="197"/>
      <c r="E481" s="197"/>
      <c r="F481" s="197"/>
      <c r="G481" s="197"/>
      <c r="H481" s="202"/>
      <c r="I481" s="202"/>
      <c r="J481" s="57" t="s">
        <v>527</v>
      </c>
      <c r="K481" s="203"/>
      <c r="L481" s="203"/>
      <c r="M481" s="203"/>
      <c r="N481" s="203"/>
      <c r="O481" s="58" t="s">
        <v>13</v>
      </c>
      <c r="P481" s="59"/>
      <c r="Q481" s="59"/>
      <c r="R481" s="60"/>
      <c r="S481" s="201"/>
    </row>
    <row r="482" spans="1:19" ht="13.5">
      <c r="A482" s="208"/>
      <c r="B482" s="202"/>
      <c r="C482" s="197"/>
      <c r="D482" s="197"/>
      <c r="E482" s="197"/>
      <c r="F482" s="197"/>
      <c r="G482" s="197"/>
      <c r="H482" s="202"/>
      <c r="I482" s="202"/>
      <c r="J482" s="57"/>
      <c r="K482" s="203"/>
      <c r="L482" s="203"/>
      <c r="M482" s="203"/>
      <c r="N482" s="203"/>
      <c r="O482" s="58" t="s">
        <v>14</v>
      </c>
      <c r="P482" s="59"/>
      <c r="Q482" s="59"/>
      <c r="R482" s="60"/>
      <c r="S482" s="201"/>
    </row>
    <row r="483" spans="1:19" ht="13.5">
      <c r="A483" s="208"/>
      <c r="B483" s="202"/>
      <c r="C483" s="197"/>
      <c r="D483" s="197"/>
      <c r="E483" s="197"/>
      <c r="F483" s="197"/>
      <c r="G483" s="197"/>
      <c r="H483" s="202"/>
      <c r="I483" s="202"/>
      <c r="J483" s="61"/>
      <c r="K483" s="203"/>
      <c r="L483" s="203"/>
      <c r="M483" s="203"/>
      <c r="N483" s="203"/>
      <c r="O483" s="58" t="s">
        <v>15</v>
      </c>
      <c r="P483" s="59"/>
      <c r="Q483" s="59"/>
      <c r="R483" s="60"/>
      <c r="S483" s="201"/>
    </row>
    <row r="484" spans="1:19" ht="27">
      <c r="A484" s="208"/>
      <c r="B484" s="202"/>
      <c r="C484" s="197"/>
      <c r="D484" s="197"/>
      <c r="E484" s="197"/>
      <c r="F484" s="197"/>
      <c r="G484" s="197"/>
      <c r="H484" s="202"/>
      <c r="I484" s="202"/>
      <c r="J484" s="61"/>
      <c r="K484" s="203"/>
      <c r="L484" s="203"/>
      <c r="M484" s="203"/>
      <c r="N484" s="203"/>
      <c r="O484" s="58" t="s">
        <v>16</v>
      </c>
      <c r="P484" s="59"/>
      <c r="Q484" s="59"/>
      <c r="R484" s="60"/>
      <c r="S484" s="201"/>
    </row>
    <row r="485" spans="1:19" ht="13.5">
      <c r="A485" s="208"/>
      <c r="B485" s="202"/>
      <c r="C485" s="197"/>
      <c r="D485" s="197"/>
      <c r="E485" s="197"/>
      <c r="F485" s="197"/>
      <c r="G485" s="197"/>
      <c r="H485" s="202"/>
      <c r="I485" s="202"/>
      <c r="J485" s="61"/>
      <c r="K485" s="203"/>
      <c r="L485" s="203"/>
      <c r="M485" s="203"/>
      <c r="N485" s="203"/>
      <c r="O485" s="58" t="s">
        <v>17</v>
      </c>
      <c r="P485" s="59"/>
      <c r="Q485" s="59"/>
      <c r="R485" s="60"/>
      <c r="S485" s="201"/>
    </row>
    <row r="486" spans="1:19" ht="13.5">
      <c r="A486" s="208"/>
      <c r="B486" s="202"/>
      <c r="C486" s="197"/>
      <c r="D486" s="197"/>
      <c r="E486" s="197"/>
      <c r="F486" s="197"/>
      <c r="G486" s="197"/>
      <c r="H486" s="202"/>
      <c r="I486" s="202"/>
      <c r="J486" s="61"/>
      <c r="K486" s="203"/>
      <c r="L486" s="203"/>
      <c r="M486" s="203"/>
      <c r="N486" s="203"/>
      <c r="O486" s="58" t="s">
        <v>18</v>
      </c>
      <c r="P486" s="59"/>
      <c r="Q486" s="59"/>
      <c r="R486" s="60"/>
      <c r="S486" s="201"/>
    </row>
    <row r="487" spans="1:19" ht="13.5">
      <c r="A487" s="208"/>
      <c r="B487" s="202"/>
      <c r="C487" s="197"/>
      <c r="D487" s="197"/>
      <c r="E487" s="197"/>
      <c r="F487" s="197"/>
      <c r="G487" s="197"/>
      <c r="H487" s="202"/>
      <c r="I487" s="202"/>
      <c r="J487" s="61"/>
      <c r="K487" s="203"/>
      <c r="L487" s="203"/>
      <c r="M487" s="203"/>
      <c r="N487" s="203"/>
      <c r="O487" s="58" t="s">
        <v>19</v>
      </c>
      <c r="P487" s="59"/>
      <c r="Q487" s="59"/>
      <c r="R487" s="60"/>
      <c r="S487" s="201"/>
    </row>
    <row r="488" spans="1:19" ht="13.5">
      <c r="A488" s="208"/>
      <c r="B488" s="202"/>
      <c r="C488" s="197"/>
      <c r="D488" s="197"/>
      <c r="E488" s="197"/>
      <c r="F488" s="197"/>
      <c r="G488" s="197"/>
      <c r="H488" s="202"/>
      <c r="I488" s="202"/>
      <c r="J488" s="61"/>
      <c r="K488" s="203"/>
      <c r="L488" s="203"/>
      <c r="M488" s="203"/>
      <c r="N488" s="203"/>
      <c r="O488" s="58" t="s">
        <v>45</v>
      </c>
      <c r="P488" s="59"/>
      <c r="Q488" s="59"/>
      <c r="R488" s="60"/>
      <c r="S488" s="201"/>
    </row>
    <row r="489" spans="1:19" ht="40.5">
      <c r="A489" s="208"/>
      <c r="B489" s="197" t="s">
        <v>125</v>
      </c>
      <c r="C489" s="197" t="s">
        <v>31</v>
      </c>
      <c r="D489" s="197"/>
      <c r="E489" s="197" t="s">
        <v>528</v>
      </c>
      <c r="F489" s="197" t="s">
        <v>529</v>
      </c>
      <c r="G489" s="197" t="s">
        <v>530</v>
      </c>
      <c r="H489" s="199">
        <v>8</v>
      </c>
      <c r="I489" s="199">
        <v>0</v>
      </c>
      <c r="J489" s="57" t="s">
        <v>531</v>
      </c>
      <c r="K489" s="200">
        <v>25</v>
      </c>
      <c r="L489" s="200">
        <v>25</v>
      </c>
      <c r="M489" s="200">
        <v>25</v>
      </c>
      <c r="N489" s="200">
        <v>25</v>
      </c>
      <c r="O489" s="58" t="s">
        <v>12</v>
      </c>
      <c r="P489" s="59">
        <v>162396000</v>
      </c>
      <c r="Q489" s="59"/>
      <c r="R489" s="60"/>
      <c r="S489" s="201">
        <f>SUM(P489:P497)</f>
        <v>162396000</v>
      </c>
    </row>
    <row r="490" spans="1:19" ht="40.5">
      <c r="A490" s="208"/>
      <c r="B490" s="202"/>
      <c r="C490" s="197"/>
      <c r="D490" s="197"/>
      <c r="E490" s="197"/>
      <c r="F490" s="197"/>
      <c r="G490" s="197"/>
      <c r="H490" s="202"/>
      <c r="I490" s="202"/>
      <c r="J490" s="57" t="s">
        <v>532</v>
      </c>
      <c r="K490" s="203"/>
      <c r="L490" s="203"/>
      <c r="M490" s="203"/>
      <c r="N490" s="203"/>
      <c r="O490" s="58" t="s">
        <v>13</v>
      </c>
      <c r="P490" s="59"/>
      <c r="Q490" s="59"/>
      <c r="R490" s="60"/>
      <c r="S490" s="201"/>
    </row>
    <row r="491" spans="1:19" ht="13.5">
      <c r="A491" s="208"/>
      <c r="B491" s="202"/>
      <c r="C491" s="197"/>
      <c r="D491" s="197"/>
      <c r="E491" s="197"/>
      <c r="F491" s="197"/>
      <c r="G491" s="197"/>
      <c r="H491" s="202"/>
      <c r="I491" s="202"/>
      <c r="J491" s="57"/>
      <c r="K491" s="203"/>
      <c r="L491" s="203"/>
      <c r="M491" s="203"/>
      <c r="N491" s="203"/>
      <c r="O491" s="58" t="s">
        <v>14</v>
      </c>
      <c r="P491" s="59"/>
      <c r="Q491" s="59"/>
      <c r="R491" s="60"/>
      <c r="S491" s="201"/>
    </row>
    <row r="492" spans="1:19" ht="13.5">
      <c r="A492" s="208"/>
      <c r="B492" s="202"/>
      <c r="C492" s="197"/>
      <c r="D492" s="197"/>
      <c r="E492" s="197"/>
      <c r="F492" s="197"/>
      <c r="G492" s="197"/>
      <c r="H492" s="202"/>
      <c r="I492" s="202"/>
      <c r="J492" s="61"/>
      <c r="K492" s="203"/>
      <c r="L492" s="203"/>
      <c r="M492" s="203"/>
      <c r="N492" s="203"/>
      <c r="O492" s="58" t="s">
        <v>15</v>
      </c>
      <c r="P492" s="59"/>
      <c r="Q492" s="59"/>
      <c r="R492" s="60"/>
      <c r="S492" s="201"/>
    </row>
    <row r="493" spans="1:19" ht="27">
      <c r="A493" s="208"/>
      <c r="B493" s="202"/>
      <c r="C493" s="197"/>
      <c r="D493" s="197"/>
      <c r="E493" s="197"/>
      <c r="F493" s="197"/>
      <c r="G493" s="197"/>
      <c r="H493" s="202"/>
      <c r="I493" s="202"/>
      <c r="J493" s="61"/>
      <c r="K493" s="203"/>
      <c r="L493" s="203"/>
      <c r="M493" s="203"/>
      <c r="N493" s="203"/>
      <c r="O493" s="58" t="s">
        <v>16</v>
      </c>
      <c r="P493" s="59"/>
      <c r="Q493" s="59"/>
      <c r="R493" s="60"/>
      <c r="S493" s="201"/>
    </row>
    <row r="494" spans="1:19" ht="13.5">
      <c r="A494" s="208"/>
      <c r="B494" s="202"/>
      <c r="C494" s="197"/>
      <c r="D494" s="197"/>
      <c r="E494" s="197"/>
      <c r="F494" s="197"/>
      <c r="G494" s="197"/>
      <c r="H494" s="202"/>
      <c r="I494" s="202"/>
      <c r="J494" s="61"/>
      <c r="K494" s="203"/>
      <c r="L494" s="203"/>
      <c r="M494" s="203"/>
      <c r="N494" s="203"/>
      <c r="O494" s="58" t="s">
        <v>17</v>
      </c>
      <c r="P494" s="59"/>
      <c r="Q494" s="59"/>
      <c r="R494" s="60"/>
      <c r="S494" s="201"/>
    </row>
    <row r="495" spans="1:19" ht="13.5">
      <c r="A495" s="208"/>
      <c r="B495" s="202"/>
      <c r="C495" s="197"/>
      <c r="D495" s="197"/>
      <c r="E495" s="197"/>
      <c r="F495" s="197"/>
      <c r="G495" s="197"/>
      <c r="H495" s="202"/>
      <c r="I495" s="202"/>
      <c r="J495" s="61"/>
      <c r="K495" s="203"/>
      <c r="L495" s="203"/>
      <c r="M495" s="203"/>
      <c r="N495" s="203"/>
      <c r="O495" s="58" t="s">
        <v>18</v>
      </c>
      <c r="P495" s="59"/>
      <c r="Q495" s="59"/>
      <c r="R495" s="60"/>
      <c r="S495" s="201"/>
    </row>
    <row r="496" spans="1:19" ht="13.5">
      <c r="A496" s="208"/>
      <c r="B496" s="202"/>
      <c r="C496" s="197"/>
      <c r="D496" s="197"/>
      <c r="E496" s="197"/>
      <c r="F496" s="197"/>
      <c r="G496" s="197"/>
      <c r="H496" s="202"/>
      <c r="I496" s="202"/>
      <c r="J496" s="61"/>
      <c r="K496" s="203"/>
      <c r="L496" s="203"/>
      <c r="M496" s="203"/>
      <c r="N496" s="203"/>
      <c r="O496" s="58" t="s">
        <v>19</v>
      </c>
      <c r="P496" s="59"/>
      <c r="Q496" s="59"/>
      <c r="R496" s="60"/>
      <c r="S496" s="201"/>
    </row>
    <row r="497" spans="1:19" ht="13.5">
      <c r="A497" s="208"/>
      <c r="B497" s="202"/>
      <c r="C497" s="197"/>
      <c r="D497" s="197"/>
      <c r="E497" s="197"/>
      <c r="F497" s="197"/>
      <c r="G497" s="197"/>
      <c r="H497" s="202"/>
      <c r="I497" s="202"/>
      <c r="J497" s="61"/>
      <c r="K497" s="203"/>
      <c r="L497" s="203"/>
      <c r="M497" s="203"/>
      <c r="N497" s="203"/>
      <c r="O497" s="58" t="s">
        <v>45</v>
      </c>
      <c r="P497" s="59"/>
      <c r="Q497" s="59"/>
      <c r="R497" s="60"/>
      <c r="S497" s="201"/>
    </row>
    <row r="498" spans="1:19" ht="40.5">
      <c r="A498" s="208"/>
      <c r="B498" s="197" t="s">
        <v>125</v>
      </c>
      <c r="C498" s="197" t="s">
        <v>31</v>
      </c>
      <c r="D498" s="197"/>
      <c r="E498" s="197" t="s">
        <v>533</v>
      </c>
      <c r="F498" s="197" t="s">
        <v>534</v>
      </c>
      <c r="G498" s="197" t="s">
        <v>535</v>
      </c>
      <c r="H498" s="199">
        <v>5</v>
      </c>
      <c r="I498" s="199">
        <v>0</v>
      </c>
      <c r="J498" s="57" t="s">
        <v>536</v>
      </c>
      <c r="K498" s="200">
        <v>0</v>
      </c>
      <c r="L498" s="200">
        <v>50</v>
      </c>
      <c r="M498" s="200">
        <v>0</v>
      </c>
      <c r="N498" s="200">
        <v>50</v>
      </c>
      <c r="O498" s="58" t="s">
        <v>12</v>
      </c>
      <c r="P498" s="59">
        <v>237042000</v>
      </c>
      <c r="Q498" s="59"/>
      <c r="R498" s="60"/>
      <c r="S498" s="201">
        <f>SUM(P498:P506)</f>
        <v>237042000</v>
      </c>
    </row>
    <row r="499" spans="1:19" ht="40.5">
      <c r="A499" s="208"/>
      <c r="B499" s="202"/>
      <c r="C499" s="197"/>
      <c r="D499" s="197"/>
      <c r="E499" s="197"/>
      <c r="F499" s="197"/>
      <c r="G499" s="197"/>
      <c r="H499" s="202"/>
      <c r="I499" s="202"/>
      <c r="J499" s="57" t="s">
        <v>537</v>
      </c>
      <c r="K499" s="203"/>
      <c r="L499" s="203"/>
      <c r="M499" s="203"/>
      <c r="N499" s="203"/>
      <c r="O499" s="58" t="s">
        <v>13</v>
      </c>
      <c r="P499" s="59"/>
      <c r="Q499" s="59"/>
      <c r="R499" s="60"/>
      <c r="S499" s="201"/>
    </row>
    <row r="500" spans="1:19" ht="13.5">
      <c r="A500" s="208"/>
      <c r="B500" s="202"/>
      <c r="C500" s="197"/>
      <c r="D500" s="197"/>
      <c r="E500" s="197"/>
      <c r="F500" s="197"/>
      <c r="G500" s="197"/>
      <c r="H500" s="202"/>
      <c r="I500" s="202"/>
      <c r="J500" s="57"/>
      <c r="K500" s="203"/>
      <c r="L500" s="203"/>
      <c r="M500" s="203"/>
      <c r="N500" s="203"/>
      <c r="O500" s="58" t="s">
        <v>14</v>
      </c>
      <c r="P500" s="59"/>
      <c r="Q500" s="59"/>
      <c r="R500" s="60"/>
      <c r="S500" s="201"/>
    </row>
    <row r="501" spans="1:19" ht="13.5">
      <c r="A501" s="208"/>
      <c r="B501" s="202"/>
      <c r="C501" s="197"/>
      <c r="D501" s="197"/>
      <c r="E501" s="197"/>
      <c r="F501" s="197"/>
      <c r="G501" s="197"/>
      <c r="H501" s="202"/>
      <c r="I501" s="202"/>
      <c r="J501" s="57"/>
      <c r="K501" s="203"/>
      <c r="L501" s="203"/>
      <c r="M501" s="203"/>
      <c r="N501" s="203"/>
      <c r="O501" s="58" t="s">
        <v>15</v>
      </c>
      <c r="P501" s="59"/>
      <c r="Q501" s="59"/>
      <c r="R501" s="60"/>
      <c r="S501" s="201"/>
    </row>
    <row r="502" spans="1:19" ht="27">
      <c r="A502" s="208"/>
      <c r="B502" s="202"/>
      <c r="C502" s="197"/>
      <c r="D502" s="197"/>
      <c r="E502" s="197"/>
      <c r="F502" s="197"/>
      <c r="G502" s="197"/>
      <c r="H502" s="202"/>
      <c r="I502" s="202"/>
      <c r="J502" s="61"/>
      <c r="K502" s="203"/>
      <c r="L502" s="203"/>
      <c r="M502" s="203"/>
      <c r="N502" s="203"/>
      <c r="O502" s="58" t="s">
        <v>16</v>
      </c>
      <c r="P502" s="59"/>
      <c r="Q502" s="59"/>
      <c r="R502" s="60"/>
      <c r="S502" s="201"/>
    </row>
    <row r="503" spans="1:19" ht="13.5">
      <c r="A503" s="208"/>
      <c r="B503" s="202"/>
      <c r="C503" s="197"/>
      <c r="D503" s="197"/>
      <c r="E503" s="197"/>
      <c r="F503" s="197"/>
      <c r="G503" s="197"/>
      <c r="H503" s="202"/>
      <c r="I503" s="202"/>
      <c r="J503" s="61"/>
      <c r="K503" s="203"/>
      <c r="L503" s="203"/>
      <c r="M503" s="203"/>
      <c r="N503" s="203"/>
      <c r="O503" s="58" t="s">
        <v>17</v>
      </c>
      <c r="P503" s="59"/>
      <c r="Q503" s="59"/>
      <c r="R503" s="60"/>
      <c r="S503" s="201"/>
    </row>
    <row r="504" spans="1:19" ht="13.5">
      <c r="A504" s="208"/>
      <c r="B504" s="202"/>
      <c r="C504" s="197"/>
      <c r="D504" s="197"/>
      <c r="E504" s="197"/>
      <c r="F504" s="197"/>
      <c r="G504" s="197"/>
      <c r="H504" s="202"/>
      <c r="I504" s="202"/>
      <c r="J504" s="61"/>
      <c r="K504" s="203"/>
      <c r="L504" s="203"/>
      <c r="M504" s="203"/>
      <c r="N504" s="203"/>
      <c r="O504" s="58" t="s">
        <v>18</v>
      </c>
      <c r="P504" s="59"/>
      <c r="Q504" s="59"/>
      <c r="R504" s="60"/>
      <c r="S504" s="201"/>
    </row>
    <row r="505" spans="1:19" ht="13.5">
      <c r="A505" s="208"/>
      <c r="B505" s="202"/>
      <c r="C505" s="197"/>
      <c r="D505" s="197"/>
      <c r="E505" s="197"/>
      <c r="F505" s="197"/>
      <c r="G505" s="197"/>
      <c r="H505" s="202"/>
      <c r="I505" s="202"/>
      <c r="J505" s="61"/>
      <c r="K505" s="203"/>
      <c r="L505" s="203"/>
      <c r="M505" s="203"/>
      <c r="N505" s="203"/>
      <c r="O505" s="58" t="s">
        <v>19</v>
      </c>
      <c r="P505" s="59"/>
      <c r="Q505" s="59"/>
      <c r="R505" s="60"/>
      <c r="S505" s="201"/>
    </row>
    <row r="506" spans="1:19" ht="13.5">
      <c r="A506" s="208"/>
      <c r="B506" s="202"/>
      <c r="C506" s="197"/>
      <c r="D506" s="197"/>
      <c r="E506" s="197"/>
      <c r="F506" s="197"/>
      <c r="G506" s="197"/>
      <c r="H506" s="202"/>
      <c r="I506" s="202"/>
      <c r="J506" s="61"/>
      <c r="K506" s="203"/>
      <c r="L506" s="203"/>
      <c r="M506" s="203"/>
      <c r="N506" s="203"/>
      <c r="O506" s="58" t="s">
        <v>45</v>
      </c>
      <c r="P506" s="59"/>
      <c r="Q506" s="59"/>
      <c r="R506" s="60"/>
      <c r="S506" s="201"/>
    </row>
    <row r="507" spans="1:19" ht="54">
      <c r="A507" s="208"/>
      <c r="B507" s="197" t="s">
        <v>125</v>
      </c>
      <c r="C507" s="197" t="s">
        <v>31</v>
      </c>
      <c r="D507" s="197"/>
      <c r="E507" s="197" t="s">
        <v>538</v>
      </c>
      <c r="F507" s="197" t="s">
        <v>539</v>
      </c>
      <c r="G507" s="197" t="s">
        <v>540</v>
      </c>
      <c r="H507" s="199">
        <v>4</v>
      </c>
      <c r="I507" s="199">
        <v>0</v>
      </c>
      <c r="J507" s="57" t="s">
        <v>541</v>
      </c>
      <c r="K507" s="200">
        <v>25</v>
      </c>
      <c r="L507" s="200">
        <v>25</v>
      </c>
      <c r="M507" s="200">
        <v>25</v>
      </c>
      <c r="N507" s="200">
        <v>25</v>
      </c>
      <c r="O507" s="58" t="s">
        <v>12</v>
      </c>
      <c r="P507" s="59">
        <v>134953000</v>
      </c>
      <c r="Q507" s="59"/>
      <c r="R507" s="60"/>
      <c r="S507" s="201">
        <f>SUM(P507:P515)</f>
        <v>134953000</v>
      </c>
    </row>
    <row r="508" spans="1:19" ht="40.5">
      <c r="A508" s="208"/>
      <c r="B508" s="197"/>
      <c r="C508" s="197"/>
      <c r="D508" s="197"/>
      <c r="E508" s="197"/>
      <c r="F508" s="197"/>
      <c r="G508" s="197"/>
      <c r="H508" s="199"/>
      <c r="I508" s="199"/>
      <c r="J508" s="57" t="s">
        <v>542</v>
      </c>
      <c r="K508" s="200"/>
      <c r="L508" s="200"/>
      <c r="M508" s="200"/>
      <c r="N508" s="200"/>
      <c r="O508" s="58" t="s">
        <v>13</v>
      </c>
      <c r="P508" s="59"/>
      <c r="Q508" s="59"/>
      <c r="R508" s="60"/>
      <c r="S508" s="201"/>
    </row>
    <row r="509" spans="1:19" ht="27">
      <c r="A509" s="208"/>
      <c r="B509" s="197"/>
      <c r="C509" s="197"/>
      <c r="D509" s="197"/>
      <c r="E509" s="197"/>
      <c r="F509" s="197"/>
      <c r="G509" s="197"/>
      <c r="H509" s="199"/>
      <c r="I509" s="199"/>
      <c r="J509" s="57" t="s">
        <v>543</v>
      </c>
      <c r="K509" s="200"/>
      <c r="L509" s="200"/>
      <c r="M509" s="200"/>
      <c r="N509" s="200"/>
      <c r="O509" s="58" t="s">
        <v>14</v>
      </c>
      <c r="P509" s="59"/>
      <c r="Q509" s="59"/>
      <c r="R509" s="60"/>
      <c r="S509" s="201"/>
    </row>
    <row r="510" spans="1:19" ht="27">
      <c r="A510" s="208"/>
      <c r="B510" s="197"/>
      <c r="C510" s="197"/>
      <c r="D510" s="197"/>
      <c r="E510" s="197"/>
      <c r="F510" s="197"/>
      <c r="G510" s="197"/>
      <c r="H510" s="199"/>
      <c r="I510" s="199"/>
      <c r="J510" s="57" t="s">
        <v>544</v>
      </c>
      <c r="K510" s="200"/>
      <c r="L510" s="200"/>
      <c r="M510" s="200"/>
      <c r="N510" s="200"/>
      <c r="O510" s="58" t="s">
        <v>15</v>
      </c>
      <c r="P510" s="59"/>
      <c r="Q510" s="59"/>
      <c r="R510" s="60"/>
      <c r="S510" s="201"/>
    </row>
    <row r="511" spans="1:19" ht="27">
      <c r="A511" s="208"/>
      <c r="B511" s="197"/>
      <c r="C511" s="197"/>
      <c r="D511" s="197"/>
      <c r="E511" s="197"/>
      <c r="F511" s="197"/>
      <c r="G511" s="197"/>
      <c r="H511" s="199"/>
      <c r="I511" s="199"/>
      <c r="J511" s="57"/>
      <c r="K511" s="200"/>
      <c r="L511" s="200"/>
      <c r="M511" s="200"/>
      <c r="N511" s="200"/>
      <c r="O511" s="58" t="s">
        <v>16</v>
      </c>
      <c r="P511" s="59"/>
      <c r="Q511" s="59"/>
      <c r="R511" s="60"/>
      <c r="S511" s="201"/>
    </row>
    <row r="512" spans="1:19" ht="13.5">
      <c r="A512" s="208"/>
      <c r="B512" s="197"/>
      <c r="C512" s="197"/>
      <c r="D512" s="197"/>
      <c r="E512" s="197"/>
      <c r="F512" s="197"/>
      <c r="G512" s="197"/>
      <c r="H512" s="199"/>
      <c r="I512" s="199"/>
      <c r="J512" s="61"/>
      <c r="K512" s="200"/>
      <c r="L512" s="200"/>
      <c r="M512" s="200"/>
      <c r="N512" s="200"/>
      <c r="O512" s="58" t="s">
        <v>17</v>
      </c>
      <c r="P512" s="59"/>
      <c r="Q512" s="59"/>
      <c r="R512" s="60"/>
      <c r="S512" s="201"/>
    </row>
    <row r="513" spans="1:19" ht="13.5">
      <c r="A513" s="208"/>
      <c r="B513" s="197"/>
      <c r="C513" s="197"/>
      <c r="D513" s="197"/>
      <c r="E513" s="197"/>
      <c r="F513" s="197"/>
      <c r="G513" s="197"/>
      <c r="H513" s="199"/>
      <c r="I513" s="199"/>
      <c r="J513" s="61"/>
      <c r="K513" s="200"/>
      <c r="L513" s="200"/>
      <c r="M513" s="200"/>
      <c r="N513" s="200"/>
      <c r="O513" s="58" t="s">
        <v>18</v>
      </c>
      <c r="P513" s="59"/>
      <c r="Q513" s="59"/>
      <c r="R513" s="60"/>
      <c r="S513" s="201"/>
    </row>
    <row r="514" spans="1:19" ht="13.5">
      <c r="A514" s="208"/>
      <c r="B514" s="197"/>
      <c r="C514" s="197"/>
      <c r="D514" s="197"/>
      <c r="E514" s="197"/>
      <c r="F514" s="197"/>
      <c r="G514" s="197"/>
      <c r="H514" s="199"/>
      <c r="I514" s="199"/>
      <c r="J514" s="61"/>
      <c r="K514" s="200"/>
      <c r="L514" s="200"/>
      <c r="M514" s="200"/>
      <c r="N514" s="200"/>
      <c r="O514" s="58" t="s">
        <v>19</v>
      </c>
      <c r="P514" s="59"/>
      <c r="Q514" s="59"/>
      <c r="R514" s="60"/>
      <c r="S514" s="201"/>
    </row>
    <row r="515" spans="1:19" ht="13.5">
      <c r="A515" s="208"/>
      <c r="B515" s="197"/>
      <c r="C515" s="197"/>
      <c r="D515" s="197"/>
      <c r="E515" s="197"/>
      <c r="F515" s="197"/>
      <c r="G515" s="197"/>
      <c r="H515" s="199"/>
      <c r="I515" s="199"/>
      <c r="J515" s="61"/>
      <c r="K515" s="200"/>
      <c r="L515" s="200"/>
      <c r="M515" s="200"/>
      <c r="N515" s="200"/>
      <c r="O515" s="58" t="s">
        <v>45</v>
      </c>
      <c r="P515" s="59"/>
      <c r="Q515" s="59"/>
      <c r="R515" s="60"/>
      <c r="S515" s="201"/>
    </row>
    <row r="516" spans="1:19" ht="27">
      <c r="A516" s="207" t="s">
        <v>1162</v>
      </c>
      <c r="B516" s="197" t="s">
        <v>125</v>
      </c>
      <c r="C516" s="197" t="s">
        <v>31</v>
      </c>
      <c r="D516" s="197"/>
      <c r="E516" s="197" t="s">
        <v>545</v>
      </c>
      <c r="F516" s="197" t="s">
        <v>546</v>
      </c>
      <c r="G516" s="197" t="s">
        <v>547</v>
      </c>
      <c r="H516" s="199">
        <v>1</v>
      </c>
      <c r="I516" s="199">
        <v>0</v>
      </c>
      <c r="J516" s="57" t="s">
        <v>548</v>
      </c>
      <c r="K516" s="200">
        <v>25</v>
      </c>
      <c r="L516" s="200">
        <v>38</v>
      </c>
      <c r="M516" s="200">
        <v>18</v>
      </c>
      <c r="N516" s="200">
        <v>19</v>
      </c>
      <c r="O516" s="58" t="s">
        <v>12</v>
      </c>
      <c r="P516" s="59">
        <v>0</v>
      </c>
      <c r="Q516" s="59"/>
      <c r="R516" s="60"/>
      <c r="S516" s="201"/>
    </row>
    <row r="517" spans="1:19" ht="40.5">
      <c r="A517" s="207"/>
      <c r="B517" s="197"/>
      <c r="C517" s="197"/>
      <c r="D517" s="197"/>
      <c r="E517" s="197"/>
      <c r="F517" s="197"/>
      <c r="G517" s="197"/>
      <c r="H517" s="199"/>
      <c r="I517" s="199"/>
      <c r="J517" s="57" t="s">
        <v>549</v>
      </c>
      <c r="K517" s="200"/>
      <c r="L517" s="200"/>
      <c r="M517" s="200"/>
      <c r="N517" s="200"/>
      <c r="O517" s="58" t="s">
        <v>13</v>
      </c>
      <c r="P517" s="59"/>
      <c r="Q517" s="59"/>
      <c r="R517" s="60"/>
      <c r="S517" s="201"/>
    </row>
    <row r="518" spans="1:19" ht="27">
      <c r="A518" s="207"/>
      <c r="B518" s="197"/>
      <c r="C518" s="197"/>
      <c r="D518" s="197"/>
      <c r="E518" s="197"/>
      <c r="F518" s="197"/>
      <c r="G518" s="197"/>
      <c r="H518" s="199"/>
      <c r="I518" s="199"/>
      <c r="J518" s="57" t="s">
        <v>550</v>
      </c>
      <c r="K518" s="200"/>
      <c r="L518" s="200"/>
      <c r="M518" s="200"/>
      <c r="N518" s="200"/>
      <c r="O518" s="58" t="s">
        <v>14</v>
      </c>
      <c r="P518" s="59"/>
      <c r="Q518" s="59"/>
      <c r="R518" s="60"/>
      <c r="S518" s="201"/>
    </row>
    <row r="519" spans="1:19" ht="40.5">
      <c r="A519" s="207"/>
      <c r="B519" s="197"/>
      <c r="C519" s="197"/>
      <c r="D519" s="197"/>
      <c r="E519" s="197"/>
      <c r="F519" s="197"/>
      <c r="G519" s="197"/>
      <c r="H519" s="199"/>
      <c r="I519" s="199"/>
      <c r="J519" s="57" t="s">
        <v>551</v>
      </c>
      <c r="K519" s="200"/>
      <c r="L519" s="200"/>
      <c r="M519" s="200"/>
      <c r="N519" s="200"/>
      <c r="O519" s="58" t="s">
        <v>15</v>
      </c>
      <c r="P519" s="59"/>
      <c r="Q519" s="59"/>
      <c r="R519" s="60"/>
      <c r="S519" s="201"/>
    </row>
    <row r="520" spans="1:19" ht="27">
      <c r="A520" s="207"/>
      <c r="B520" s="197"/>
      <c r="C520" s="197"/>
      <c r="D520" s="197"/>
      <c r="E520" s="197"/>
      <c r="F520" s="197"/>
      <c r="G520" s="197"/>
      <c r="H520" s="199"/>
      <c r="I520" s="199"/>
      <c r="J520" s="57" t="s">
        <v>552</v>
      </c>
      <c r="K520" s="200"/>
      <c r="L520" s="200"/>
      <c r="M520" s="200"/>
      <c r="N520" s="200"/>
      <c r="O520" s="58" t="s">
        <v>16</v>
      </c>
      <c r="P520" s="59"/>
      <c r="Q520" s="59"/>
      <c r="R520" s="60"/>
      <c r="S520" s="201"/>
    </row>
    <row r="521" spans="1:19" ht="13.5">
      <c r="A521" s="207"/>
      <c r="B521" s="197"/>
      <c r="C521" s="197"/>
      <c r="D521" s="197"/>
      <c r="E521" s="197"/>
      <c r="F521" s="197"/>
      <c r="G521" s="197"/>
      <c r="H521" s="199"/>
      <c r="I521" s="199"/>
      <c r="J521" s="61"/>
      <c r="K521" s="200"/>
      <c r="L521" s="200"/>
      <c r="M521" s="200"/>
      <c r="N521" s="200"/>
      <c r="O521" s="58" t="s">
        <v>17</v>
      </c>
      <c r="P521" s="59"/>
      <c r="Q521" s="59"/>
      <c r="R521" s="60"/>
      <c r="S521" s="201"/>
    </row>
    <row r="522" spans="1:19" ht="13.5">
      <c r="A522" s="207"/>
      <c r="B522" s="197"/>
      <c r="C522" s="197"/>
      <c r="D522" s="197"/>
      <c r="E522" s="197"/>
      <c r="F522" s="197"/>
      <c r="G522" s="197"/>
      <c r="H522" s="199"/>
      <c r="I522" s="199"/>
      <c r="J522" s="61"/>
      <c r="K522" s="200"/>
      <c r="L522" s="200"/>
      <c r="M522" s="200"/>
      <c r="N522" s="200"/>
      <c r="O522" s="58" t="s">
        <v>18</v>
      </c>
      <c r="P522" s="59"/>
      <c r="Q522" s="59"/>
      <c r="R522" s="60"/>
      <c r="S522" s="201"/>
    </row>
    <row r="523" spans="1:19" ht="13.5">
      <c r="A523" s="207"/>
      <c r="B523" s="197"/>
      <c r="C523" s="197"/>
      <c r="D523" s="197"/>
      <c r="E523" s="197"/>
      <c r="F523" s="197"/>
      <c r="G523" s="197"/>
      <c r="H523" s="199"/>
      <c r="I523" s="199"/>
      <c r="J523" s="61"/>
      <c r="K523" s="200"/>
      <c r="L523" s="200"/>
      <c r="M523" s="200"/>
      <c r="N523" s="200"/>
      <c r="O523" s="58" t="s">
        <v>19</v>
      </c>
      <c r="P523" s="59"/>
      <c r="Q523" s="59"/>
      <c r="R523" s="60"/>
      <c r="S523" s="201"/>
    </row>
    <row r="524" spans="1:19" ht="13.5">
      <c r="A524" s="207"/>
      <c r="B524" s="197"/>
      <c r="C524" s="197"/>
      <c r="D524" s="197"/>
      <c r="E524" s="197"/>
      <c r="F524" s="197"/>
      <c r="G524" s="197"/>
      <c r="H524" s="199"/>
      <c r="I524" s="199"/>
      <c r="J524" s="61"/>
      <c r="K524" s="200"/>
      <c r="L524" s="200"/>
      <c r="M524" s="200"/>
      <c r="N524" s="200"/>
      <c r="O524" s="58" t="s">
        <v>45</v>
      </c>
      <c r="P524" s="59"/>
      <c r="Q524" s="59"/>
      <c r="R524" s="60"/>
      <c r="S524" s="201"/>
    </row>
    <row r="525" spans="1:19" ht="67.5">
      <c r="A525" s="207"/>
      <c r="B525" s="197" t="s">
        <v>125</v>
      </c>
      <c r="C525" s="197" t="s">
        <v>31</v>
      </c>
      <c r="D525" s="197"/>
      <c r="E525" s="197" t="s">
        <v>553</v>
      </c>
      <c r="F525" s="197" t="s">
        <v>554</v>
      </c>
      <c r="G525" s="197" t="s">
        <v>555</v>
      </c>
      <c r="H525" s="199">
        <v>3</v>
      </c>
      <c r="I525" s="199">
        <v>0</v>
      </c>
      <c r="J525" s="57" t="s">
        <v>556</v>
      </c>
      <c r="K525" s="200">
        <v>0</v>
      </c>
      <c r="L525" s="200">
        <v>10</v>
      </c>
      <c r="M525" s="200">
        <v>0</v>
      </c>
      <c r="N525" s="200">
        <v>90</v>
      </c>
      <c r="O525" s="58" t="s">
        <v>12</v>
      </c>
      <c r="P525" s="62">
        <v>355444000</v>
      </c>
      <c r="Q525" s="59"/>
      <c r="R525" s="60"/>
      <c r="S525" s="201">
        <f>SUM(P525:P533)</f>
        <v>764624000</v>
      </c>
    </row>
    <row r="526" spans="1:19" ht="54">
      <c r="A526" s="207"/>
      <c r="B526" s="197"/>
      <c r="C526" s="197"/>
      <c r="D526" s="197"/>
      <c r="E526" s="197"/>
      <c r="F526" s="197"/>
      <c r="G526" s="197"/>
      <c r="H526" s="199"/>
      <c r="I526" s="199"/>
      <c r="J526" s="57" t="s">
        <v>557</v>
      </c>
      <c r="K526" s="200"/>
      <c r="L526" s="200"/>
      <c r="M526" s="200"/>
      <c r="N526" s="200"/>
      <c r="O526" s="58" t="s">
        <v>13</v>
      </c>
      <c r="P526" s="59"/>
      <c r="Q526" s="59"/>
      <c r="R526" s="60"/>
      <c r="S526" s="201"/>
    </row>
    <row r="527" spans="1:19" ht="13.5">
      <c r="A527" s="208"/>
      <c r="B527" s="197"/>
      <c r="C527" s="197"/>
      <c r="D527" s="197"/>
      <c r="E527" s="197"/>
      <c r="F527" s="197"/>
      <c r="G527" s="197"/>
      <c r="H527" s="199"/>
      <c r="I527" s="199"/>
      <c r="J527" s="57" t="s">
        <v>558</v>
      </c>
      <c r="K527" s="200"/>
      <c r="L527" s="200"/>
      <c r="M527" s="200"/>
      <c r="N527" s="200"/>
      <c r="O527" s="58" t="s">
        <v>14</v>
      </c>
      <c r="P527" s="62">
        <v>5000000</v>
      </c>
      <c r="Q527" s="59"/>
      <c r="R527" s="60"/>
      <c r="S527" s="201"/>
    </row>
    <row r="528" spans="1:19" ht="13.5">
      <c r="A528" s="208"/>
      <c r="B528" s="197"/>
      <c r="C528" s="197"/>
      <c r="D528" s="197"/>
      <c r="E528" s="197"/>
      <c r="F528" s="197"/>
      <c r="G528" s="197"/>
      <c r="H528" s="199"/>
      <c r="I528" s="199"/>
      <c r="J528" s="57"/>
      <c r="K528" s="200"/>
      <c r="L528" s="200"/>
      <c r="M528" s="200"/>
      <c r="N528" s="200"/>
      <c r="O528" s="58" t="s">
        <v>15</v>
      </c>
      <c r="P528" s="62"/>
      <c r="Q528" s="59"/>
      <c r="R528" s="60"/>
      <c r="S528" s="201"/>
    </row>
    <row r="529" spans="1:19" ht="27">
      <c r="A529" s="208"/>
      <c r="B529" s="197"/>
      <c r="C529" s="197"/>
      <c r="D529" s="197"/>
      <c r="E529" s="197"/>
      <c r="F529" s="197"/>
      <c r="G529" s="197"/>
      <c r="H529" s="199"/>
      <c r="I529" s="199"/>
      <c r="J529" s="61"/>
      <c r="K529" s="200"/>
      <c r="L529" s="200"/>
      <c r="M529" s="200"/>
      <c r="N529" s="200"/>
      <c r="O529" s="58" t="s">
        <v>16</v>
      </c>
      <c r="P529" s="62">
        <v>313000000</v>
      </c>
      <c r="Q529" s="59"/>
      <c r="R529" s="60"/>
      <c r="S529" s="201"/>
    </row>
    <row r="530" spans="1:19" ht="13.5">
      <c r="A530" s="208"/>
      <c r="B530" s="197"/>
      <c r="C530" s="197"/>
      <c r="D530" s="197"/>
      <c r="E530" s="197"/>
      <c r="F530" s="197"/>
      <c r="G530" s="197"/>
      <c r="H530" s="199"/>
      <c r="I530" s="199"/>
      <c r="J530" s="61"/>
      <c r="K530" s="200"/>
      <c r="L530" s="200"/>
      <c r="M530" s="200"/>
      <c r="N530" s="200"/>
      <c r="O530" s="58" t="s">
        <v>17</v>
      </c>
      <c r="P530" s="62">
        <v>17000000</v>
      </c>
      <c r="Q530" s="59"/>
      <c r="R530" s="60"/>
      <c r="S530" s="201"/>
    </row>
    <row r="531" spans="1:19" ht="13.5">
      <c r="A531" s="208"/>
      <c r="B531" s="197"/>
      <c r="C531" s="197"/>
      <c r="D531" s="197"/>
      <c r="E531" s="197"/>
      <c r="F531" s="197"/>
      <c r="G531" s="197"/>
      <c r="H531" s="199"/>
      <c r="I531" s="199"/>
      <c r="J531" s="61"/>
      <c r="K531" s="200"/>
      <c r="L531" s="200"/>
      <c r="M531" s="200"/>
      <c r="N531" s="200"/>
      <c r="O531" s="58" t="s">
        <v>18</v>
      </c>
      <c r="P531" s="62">
        <v>10400000</v>
      </c>
      <c r="Q531" s="59"/>
      <c r="R531" s="60"/>
      <c r="S531" s="201"/>
    </row>
    <row r="532" spans="1:19" ht="13.5">
      <c r="A532" s="208"/>
      <c r="B532" s="197"/>
      <c r="C532" s="197"/>
      <c r="D532" s="197"/>
      <c r="E532" s="197"/>
      <c r="F532" s="197"/>
      <c r="G532" s="197"/>
      <c r="H532" s="199"/>
      <c r="I532" s="199"/>
      <c r="J532" s="61"/>
      <c r="K532" s="200"/>
      <c r="L532" s="200"/>
      <c r="M532" s="200"/>
      <c r="N532" s="200"/>
      <c r="O532" s="58" t="s">
        <v>19</v>
      </c>
      <c r="P532" s="62">
        <v>0</v>
      </c>
      <c r="Q532" s="59"/>
      <c r="R532" s="60"/>
      <c r="S532" s="201"/>
    </row>
    <row r="533" spans="1:19" ht="13.5">
      <c r="A533" s="208"/>
      <c r="B533" s="197"/>
      <c r="C533" s="197"/>
      <c r="D533" s="197"/>
      <c r="E533" s="197"/>
      <c r="F533" s="197"/>
      <c r="G533" s="197"/>
      <c r="H533" s="199"/>
      <c r="I533" s="199"/>
      <c r="J533" s="61"/>
      <c r="K533" s="200"/>
      <c r="L533" s="200"/>
      <c r="M533" s="200"/>
      <c r="N533" s="200"/>
      <c r="O533" s="58" t="s">
        <v>45</v>
      </c>
      <c r="P533" s="62">
        <v>63780000</v>
      </c>
      <c r="Q533" s="59"/>
      <c r="R533" s="60"/>
      <c r="S533" s="201"/>
    </row>
    <row r="534" spans="1:19" ht="40.5">
      <c r="A534" s="208"/>
      <c r="B534" s="197" t="s">
        <v>125</v>
      </c>
      <c r="C534" s="197" t="s">
        <v>31</v>
      </c>
      <c r="D534" s="197" t="s">
        <v>559</v>
      </c>
      <c r="E534" s="197" t="s">
        <v>560</v>
      </c>
      <c r="F534" s="197" t="s">
        <v>561</v>
      </c>
      <c r="G534" s="197" t="s">
        <v>562</v>
      </c>
      <c r="H534" s="199">
        <v>10</v>
      </c>
      <c r="I534" s="199">
        <v>0</v>
      </c>
      <c r="J534" s="57" t="s">
        <v>563</v>
      </c>
      <c r="K534" s="200">
        <v>23</v>
      </c>
      <c r="L534" s="200">
        <v>25</v>
      </c>
      <c r="M534" s="200">
        <v>26</v>
      </c>
      <c r="N534" s="200">
        <v>26</v>
      </c>
      <c r="O534" s="58" t="s">
        <v>12</v>
      </c>
      <c r="P534" s="62">
        <v>428902000</v>
      </c>
      <c r="Q534" s="59"/>
      <c r="R534" s="60"/>
      <c r="S534" s="201">
        <f>SUM(P534:P542)</f>
        <v>428902000</v>
      </c>
    </row>
    <row r="535" spans="1:19" ht="40.5">
      <c r="A535" s="208"/>
      <c r="B535" s="197"/>
      <c r="C535" s="197"/>
      <c r="D535" s="197"/>
      <c r="E535" s="197"/>
      <c r="F535" s="197"/>
      <c r="G535" s="197"/>
      <c r="H535" s="202"/>
      <c r="I535" s="202"/>
      <c r="J535" s="57" t="s">
        <v>564</v>
      </c>
      <c r="K535" s="200"/>
      <c r="L535" s="200"/>
      <c r="M535" s="200"/>
      <c r="N535" s="200"/>
      <c r="O535" s="58" t="s">
        <v>13</v>
      </c>
      <c r="P535" s="59"/>
      <c r="Q535" s="59"/>
      <c r="R535" s="60"/>
      <c r="S535" s="201"/>
    </row>
    <row r="536" spans="1:19" ht="54">
      <c r="A536" s="208"/>
      <c r="B536" s="197"/>
      <c r="C536" s="197"/>
      <c r="D536" s="197"/>
      <c r="E536" s="197"/>
      <c r="F536" s="197"/>
      <c r="G536" s="197"/>
      <c r="H536" s="202"/>
      <c r="I536" s="202"/>
      <c r="J536" s="57" t="s">
        <v>565</v>
      </c>
      <c r="K536" s="200"/>
      <c r="L536" s="200"/>
      <c r="M536" s="200"/>
      <c r="N536" s="200"/>
      <c r="O536" s="58" t="s">
        <v>14</v>
      </c>
      <c r="P536" s="59"/>
      <c r="Q536" s="59"/>
      <c r="R536" s="60"/>
      <c r="S536" s="201"/>
    </row>
    <row r="537" spans="1:19" ht="40.5">
      <c r="A537" s="208"/>
      <c r="B537" s="197"/>
      <c r="C537" s="197"/>
      <c r="D537" s="197"/>
      <c r="E537" s="197"/>
      <c r="F537" s="197"/>
      <c r="G537" s="197"/>
      <c r="H537" s="202"/>
      <c r="I537" s="202"/>
      <c r="J537" s="57" t="s">
        <v>566</v>
      </c>
      <c r="K537" s="200"/>
      <c r="L537" s="200"/>
      <c r="M537" s="200"/>
      <c r="N537" s="200"/>
      <c r="O537" s="58" t="s">
        <v>15</v>
      </c>
      <c r="P537" s="59"/>
      <c r="Q537" s="59"/>
      <c r="R537" s="60"/>
      <c r="S537" s="201"/>
    </row>
    <row r="538" spans="1:19" ht="40.5">
      <c r="A538" s="208"/>
      <c r="B538" s="197"/>
      <c r="C538" s="197"/>
      <c r="D538" s="197"/>
      <c r="E538" s="197"/>
      <c r="F538" s="197"/>
      <c r="G538" s="197"/>
      <c r="H538" s="202"/>
      <c r="I538" s="202"/>
      <c r="J538" s="57" t="s">
        <v>567</v>
      </c>
      <c r="K538" s="200"/>
      <c r="L538" s="200"/>
      <c r="M538" s="200"/>
      <c r="N538" s="200"/>
      <c r="O538" s="58" t="s">
        <v>16</v>
      </c>
      <c r="P538" s="59"/>
      <c r="Q538" s="59"/>
      <c r="R538" s="60"/>
      <c r="S538" s="201"/>
    </row>
    <row r="539" spans="1:19" ht="27">
      <c r="A539" s="208"/>
      <c r="B539" s="197"/>
      <c r="C539" s="197"/>
      <c r="D539" s="197"/>
      <c r="E539" s="197"/>
      <c r="F539" s="197"/>
      <c r="G539" s="197"/>
      <c r="H539" s="202"/>
      <c r="I539" s="202"/>
      <c r="J539" s="57" t="s">
        <v>568</v>
      </c>
      <c r="K539" s="200"/>
      <c r="L539" s="200"/>
      <c r="M539" s="200"/>
      <c r="N539" s="200"/>
      <c r="O539" s="58" t="s">
        <v>17</v>
      </c>
      <c r="P539" s="59"/>
      <c r="Q539" s="59"/>
      <c r="R539" s="60"/>
      <c r="S539" s="201"/>
    </row>
    <row r="540" spans="1:19" ht="27">
      <c r="A540" s="208"/>
      <c r="B540" s="197"/>
      <c r="C540" s="197"/>
      <c r="D540" s="197"/>
      <c r="E540" s="197"/>
      <c r="F540" s="197"/>
      <c r="G540" s="197"/>
      <c r="H540" s="202"/>
      <c r="I540" s="202"/>
      <c r="J540" s="57" t="s">
        <v>569</v>
      </c>
      <c r="K540" s="200"/>
      <c r="L540" s="200"/>
      <c r="M540" s="200"/>
      <c r="N540" s="200"/>
      <c r="O540" s="58" t="s">
        <v>18</v>
      </c>
      <c r="P540" s="59"/>
      <c r="Q540" s="59"/>
      <c r="R540" s="60"/>
      <c r="S540" s="201"/>
    </row>
    <row r="541" spans="1:19" ht="27">
      <c r="A541" s="208"/>
      <c r="B541" s="197"/>
      <c r="C541" s="197"/>
      <c r="D541" s="197"/>
      <c r="E541" s="197"/>
      <c r="F541" s="197"/>
      <c r="G541" s="197"/>
      <c r="H541" s="202"/>
      <c r="I541" s="202"/>
      <c r="J541" s="57" t="s">
        <v>570</v>
      </c>
      <c r="K541" s="200"/>
      <c r="L541" s="200"/>
      <c r="M541" s="200"/>
      <c r="N541" s="200"/>
      <c r="O541" s="58" t="s">
        <v>19</v>
      </c>
      <c r="P541" s="59"/>
      <c r="Q541" s="59"/>
      <c r="R541" s="60"/>
      <c r="S541" s="201"/>
    </row>
    <row r="542" spans="1:19" ht="54">
      <c r="A542" s="208"/>
      <c r="B542" s="197"/>
      <c r="C542" s="197"/>
      <c r="D542" s="197"/>
      <c r="E542" s="197"/>
      <c r="F542" s="197"/>
      <c r="G542" s="197"/>
      <c r="H542" s="202"/>
      <c r="I542" s="202"/>
      <c r="J542" s="57" t="s">
        <v>571</v>
      </c>
      <c r="K542" s="200"/>
      <c r="L542" s="200"/>
      <c r="M542" s="200"/>
      <c r="N542" s="200"/>
      <c r="O542" s="58" t="s">
        <v>45</v>
      </c>
      <c r="P542" s="59"/>
      <c r="Q542" s="59"/>
      <c r="R542" s="60"/>
      <c r="S542" s="201"/>
    </row>
    <row r="543" spans="1:19" ht="40.5">
      <c r="A543" s="208"/>
      <c r="B543" s="197" t="s">
        <v>125</v>
      </c>
      <c r="C543" s="197" t="s">
        <v>32</v>
      </c>
      <c r="D543" s="197"/>
      <c r="E543" s="197" t="s">
        <v>572</v>
      </c>
      <c r="F543" s="198" t="s">
        <v>573</v>
      </c>
      <c r="G543" s="197" t="s">
        <v>574</v>
      </c>
      <c r="H543" s="199"/>
      <c r="I543" s="199">
        <v>0</v>
      </c>
      <c r="J543" s="57" t="s">
        <v>575</v>
      </c>
      <c r="K543" s="200">
        <v>25</v>
      </c>
      <c r="L543" s="200">
        <v>25</v>
      </c>
      <c r="M543" s="200">
        <v>25</v>
      </c>
      <c r="N543" s="200">
        <v>25</v>
      </c>
      <c r="O543" s="58" t="s">
        <v>12</v>
      </c>
      <c r="P543" s="59">
        <v>0</v>
      </c>
      <c r="Q543" s="59"/>
      <c r="R543" s="60"/>
      <c r="S543" s="201"/>
    </row>
    <row r="544" spans="1:19" ht="54">
      <c r="A544" s="208"/>
      <c r="B544" s="197"/>
      <c r="C544" s="197"/>
      <c r="D544" s="197"/>
      <c r="E544" s="197"/>
      <c r="F544" s="198"/>
      <c r="G544" s="197"/>
      <c r="H544" s="202"/>
      <c r="I544" s="202"/>
      <c r="J544" s="57" t="s">
        <v>576</v>
      </c>
      <c r="K544" s="200"/>
      <c r="L544" s="200"/>
      <c r="M544" s="200"/>
      <c r="N544" s="200"/>
      <c r="O544" s="58" t="s">
        <v>13</v>
      </c>
      <c r="P544" s="59"/>
      <c r="Q544" s="59"/>
      <c r="R544" s="60"/>
      <c r="S544" s="201"/>
    </row>
    <row r="545" spans="1:19" ht="13.5">
      <c r="A545" s="208"/>
      <c r="B545" s="197"/>
      <c r="C545" s="197"/>
      <c r="D545" s="197"/>
      <c r="E545" s="197"/>
      <c r="F545" s="198"/>
      <c r="G545" s="197"/>
      <c r="H545" s="202"/>
      <c r="I545" s="202"/>
      <c r="J545" s="57" t="s">
        <v>577</v>
      </c>
      <c r="K545" s="200"/>
      <c r="L545" s="200"/>
      <c r="M545" s="200"/>
      <c r="N545" s="200"/>
      <c r="O545" s="58" t="s">
        <v>14</v>
      </c>
      <c r="P545" s="59"/>
      <c r="Q545" s="59"/>
      <c r="R545" s="60"/>
      <c r="S545" s="201"/>
    </row>
    <row r="546" spans="1:19" ht="27">
      <c r="A546" s="208"/>
      <c r="B546" s="197"/>
      <c r="C546" s="197"/>
      <c r="D546" s="197"/>
      <c r="E546" s="197"/>
      <c r="F546" s="198"/>
      <c r="G546" s="197"/>
      <c r="H546" s="202"/>
      <c r="I546" s="202"/>
      <c r="J546" s="57" t="s">
        <v>578</v>
      </c>
      <c r="K546" s="200"/>
      <c r="L546" s="200"/>
      <c r="M546" s="200"/>
      <c r="N546" s="200"/>
      <c r="O546" s="58" t="s">
        <v>15</v>
      </c>
      <c r="P546" s="59"/>
      <c r="Q546" s="59"/>
      <c r="R546" s="60"/>
      <c r="S546" s="201"/>
    </row>
    <row r="547" spans="1:19" ht="27">
      <c r="A547" s="208"/>
      <c r="B547" s="197"/>
      <c r="C547" s="197"/>
      <c r="D547" s="197"/>
      <c r="E547" s="197"/>
      <c r="F547" s="198"/>
      <c r="G547" s="197"/>
      <c r="H547" s="202"/>
      <c r="I547" s="202"/>
      <c r="J547" s="57"/>
      <c r="K547" s="200"/>
      <c r="L547" s="200"/>
      <c r="M547" s="200"/>
      <c r="N547" s="200"/>
      <c r="O547" s="58" t="s">
        <v>16</v>
      </c>
      <c r="P547" s="59"/>
      <c r="Q547" s="59"/>
      <c r="R547" s="60"/>
      <c r="S547" s="201"/>
    </row>
    <row r="548" spans="1:19" ht="13.5">
      <c r="A548" s="208"/>
      <c r="B548" s="197"/>
      <c r="C548" s="197"/>
      <c r="D548" s="197"/>
      <c r="E548" s="197"/>
      <c r="F548" s="198"/>
      <c r="G548" s="197"/>
      <c r="H548" s="202"/>
      <c r="I548" s="202"/>
      <c r="J548" s="57"/>
      <c r="K548" s="200"/>
      <c r="L548" s="200"/>
      <c r="M548" s="200"/>
      <c r="N548" s="200"/>
      <c r="O548" s="58" t="s">
        <v>17</v>
      </c>
      <c r="P548" s="59"/>
      <c r="Q548" s="59"/>
      <c r="R548" s="60"/>
      <c r="S548" s="201"/>
    </row>
    <row r="549" spans="1:19" ht="13.5">
      <c r="A549" s="208"/>
      <c r="B549" s="197"/>
      <c r="C549" s="197"/>
      <c r="D549" s="197"/>
      <c r="E549" s="197"/>
      <c r="F549" s="198"/>
      <c r="G549" s="197"/>
      <c r="H549" s="202"/>
      <c r="I549" s="202"/>
      <c r="J549" s="57"/>
      <c r="K549" s="200"/>
      <c r="L549" s="200"/>
      <c r="M549" s="200"/>
      <c r="N549" s="200"/>
      <c r="O549" s="58" t="s">
        <v>18</v>
      </c>
      <c r="P549" s="59"/>
      <c r="Q549" s="59"/>
      <c r="R549" s="60"/>
      <c r="S549" s="201"/>
    </row>
    <row r="550" spans="1:19" ht="13.5">
      <c r="A550" s="208"/>
      <c r="B550" s="197"/>
      <c r="C550" s="197"/>
      <c r="D550" s="197"/>
      <c r="E550" s="197"/>
      <c r="F550" s="198"/>
      <c r="G550" s="197"/>
      <c r="H550" s="202"/>
      <c r="I550" s="202"/>
      <c r="J550" s="57"/>
      <c r="K550" s="200"/>
      <c r="L550" s="200"/>
      <c r="M550" s="200"/>
      <c r="N550" s="200"/>
      <c r="O550" s="58" t="s">
        <v>19</v>
      </c>
      <c r="P550" s="59"/>
      <c r="Q550" s="59"/>
      <c r="R550" s="60"/>
      <c r="S550" s="201"/>
    </row>
    <row r="551" spans="1:19" ht="13.5">
      <c r="A551" s="208"/>
      <c r="B551" s="197"/>
      <c r="C551" s="197"/>
      <c r="D551" s="197"/>
      <c r="E551" s="197"/>
      <c r="F551" s="198"/>
      <c r="G551" s="197"/>
      <c r="H551" s="202"/>
      <c r="I551" s="202"/>
      <c r="J551" s="57"/>
      <c r="K551" s="200"/>
      <c r="L551" s="200"/>
      <c r="M551" s="200"/>
      <c r="N551" s="200"/>
      <c r="O551" s="58" t="s">
        <v>45</v>
      </c>
      <c r="P551" s="59"/>
      <c r="Q551" s="59"/>
      <c r="R551" s="60"/>
      <c r="S551" s="201"/>
    </row>
    <row r="552" spans="1:19" ht="27">
      <c r="A552" s="208"/>
      <c r="B552" s="197" t="s">
        <v>125</v>
      </c>
      <c r="C552" s="197" t="s">
        <v>31</v>
      </c>
      <c r="D552" s="197" t="s">
        <v>579</v>
      </c>
      <c r="E552" s="197" t="s">
        <v>580</v>
      </c>
      <c r="F552" s="197" t="s">
        <v>581</v>
      </c>
      <c r="G552" s="197" t="s">
        <v>582</v>
      </c>
      <c r="H552" s="199">
        <v>4</v>
      </c>
      <c r="I552" s="199">
        <v>0</v>
      </c>
      <c r="J552" s="57" t="s">
        <v>583</v>
      </c>
      <c r="K552" s="200">
        <v>25</v>
      </c>
      <c r="L552" s="200">
        <v>25</v>
      </c>
      <c r="M552" s="200">
        <v>25</v>
      </c>
      <c r="N552" s="200">
        <v>25</v>
      </c>
      <c r="O552" s="58" t="s">
        <v>12</v>
      </c>
      <c r="P552" s="59"/>
      <c r="Q552" s="59"/>
      <c r="R552" s="60"/>
      <c r="S552" s="201">
        <f>SUM(P552:P560)</f>
        <v>50000000</v>
      </c>
    </row>
    <row r="553" spans="1:19" ht="27">
      <c r="A553" s="208"/>
      <c r="B553" s="197"/>
      <c r="C553" s="197"/>
      <c r="D553" s="197"/>
      <c r="E553" s="197"/>
      <c r="F553" s="197"/>
      <c r="G553" s="197"/>
      <c r="H553" s="202"/>
      <c r="I553" s="202"/>
      <c r="J553" s="57" t="s">
        <v>584</v>
      </c>
      <c r="K553" s="200"/>
      <c r="L553" s="200"/>
      <c r="M553" s="200"/>
      <c r="N553" s="200"/>
      <c r="O553" s="58" t="s">
        <v>13</v>
      </c>
      <c r="P553" s="59">
        <v>50000000</v>
      </c>
      <c r="Q553" s="59"/>
      <c r="R553" s="60"/>
      <c r="S553" s="201"/>
    </row>
    <row r="554" spans="1:19" ht="13.5">
      <c r="A554" s="208"/>
      <c r="B554" s="197"/>
      <c r="C554" s="197"/>
      <c r="D554" s="197"/>
      <c r="E554" s="197"/>
      <c r="F554" s="197"/>
      <c r="G554" s="197"/>
      <c r="H554" s="202"/>
      <c r="I554" s="202"/>
      <c r="J554" s="57"/>
      <c r="K554" s="200"/>
      <c r="L554" s="200"/>
      <c r="M554" s="200"/>
      <c r="N554" s="200"/>
      <c r="O554" s="58" t="s">
        <v>14</v>
      </c>
      <c r="P554" s="59"/>
      <c r="Q554" s="59"/>
      <c r="R554" s="60"/>
      <c r="S554" s="201"/>
    </row>
    <row r="555" spans="1:19" ht="13.5">
      <c r="A555" s="208"/>
      <c r="B555" s="197"/>
      <c r="C555" s="197"/>
      <c r="D555" s="197"/>
      <c r="E555" s="197"/>
      <c r="F555" s="197"/>
      <c r="G555" s="197"/>
      <c r="H555" s="202"/>
      <c r="I555" s="202"/>
      <c r="J555" s="57"/>
      <c r="K555" s="200"/>
      <c r="L555" s="200"/>
      <c r="M555" s="200"/>
      <c r="N555" s="200"/>
      <c r="O555" s="58" t="s">
        <v>15</v>
      </c>
      <c r="P555" s="59"/>
      <c r="Q555" s="59"/>
      <c r="R555" s="60"/>
      <c r="S555" s="201"/>
    </row>
    <row r="556" spans="1:19" ht="27">
      <c r="A556" s="208"/>
      <c r="B556" s="197"/>
      <c r="C556" s="197"/>
      <c r="D556" s="197"/>
      <c r="E556" s="197"/>
      <c r="F556" s="197"/>
      <c r="G556" s="197"/>
      <c r="H556" s="202"/>
      <c r="I556" s="202"/>
      <c r="J556" s="57"/>
      <c r="K556" s="200"/>
      <c r="L556" s="200"/>
      <c r="M556" s="200"/>
      <c r="N556" s="200"/>
      <c r="O556" s="58" t="s">
        <v>16</v>
      </c>
      <c r="P556" s="59"/>
      <c r="Q556" s="59"/>
      <c r="R556" s="60"/>
      <c r="S556" s="201"/>
    </row>
    <row r="557" spans="1:19" ht="13.5">
      <c r="A557" s="208"/>
      <c r="B557" s="197"/>
      <c r="C557" s="197"/>
      <c r="D557" s="197"/>
      <c r="E557" s="197"/>
      <c r="F557" s="197"/>
      <c r="G557" s="197"/>
      <c r="H557" s="202"/>
      <c r="I557" s="202"/>
      <c r="J557" s="61"/>
      <c r="K557" s="200"/>
      <c r="L557" s="200"/>
      <c r="M557" s="200"/>
      <c r="N557" s="200"/>
      <c r="O557" s="58" t="s">
        <v>17</v>
      </c>
      <c r="P557" s="59"/>
      <c r="Q557" s="59"/>
      <c r="R557" s="60"/>
      <c r="S557" s="201"/>
    </row>
    <row r="558" spans="1:19" ht="13.5">
      <c r="A558" s="208"/>
      <c r="B558" s="197"/>
      <c r="C558" s="197"/>
      <c r="D558" s="197"/>
      <c r="E558" s="197"/>
      <c r="F558" s="197"/>
      <c r="G558" s="197"/>
      <c r="H558" s="202"/>
      <c r="I558" s="202"/>
      <c r="J558" s="61"/>
      <c r="K558" s="200"/>
      <c r="L558" s="200"/>
      <c r="M558" s="200"/>
      <c r="N558" s="200"/>
      <c r="O558" s="58" t="s">
        <v>18</v>
      </c>
      <c r="P558" s="59"/>
      <c r="Q558" s="59"/>
      <c r="R558" s="60"/>
      <c r="S558" s="201"/>
    </row>
    <row r="559" spans="1:19" ht="13.5">
      <c r="A559" s="208"/>
      <c r="B559" s="197"/>
      <c r="C559" s="197"/>
      <c r="D559" s="197"/>
      <c r="E559" s="197"/>
      <c r="F559" s="197"/>
      <c r="G559" s="197"/>
      <c r="H559" s="202"/>
      <c r="I559" s="202"/>
      <c r="J559" s="61"/>
      <c r="K559" s="200"/>
      <c r="L559" s="200"/>
      <c r="M559" s="200"/>
      <c r="N559" s="200"/>
      <c r="O559" s="58" t="s">
        <v>19</v>
      </c>
      <c r="P559" s="59"/>
      <c r="Q559" s="59"/>
      <c r="R559" s="60"/>
      <c r="S559" s="201"/>
    </row>
    <row r="560" spans="1:19" ht="13.5">
      <c r="A560" s="208"/>
      <c r="B560" s="197"/>
      <c r="C560" s="197"/>
      <c r="D560" s="197"/>
      <c r="E560" s="197"/>
      <c r="F560" s="197"/>
      <c r="G560" s="197"/>
      <c r="H560" s="202"/>
      <c r="I560" s="202"/>
      <c r="J560" s="61"/>
      <c r="K560" s="200"/>
      <c r="L560" s="200"/>
      <c r="M560" s="200"/>
      <c r="N560" s="200"/>
      <c r="O560" s="58" t="s">
        <v>45</v>
      </c>
      <c r="P560" s="59"/>
      <c r="Q560" s="59"/>
      <c r="R560" s="60"/>
      <c r="S560" s="201"/>
    </row>
    <row r="561" spans="1:19" ht="40.5">
      <c r="A561" s="207" t="s">
        <v>1164</v>
      </c>
      <c r="B561" s="197" t="s">
        <v>125</v>
      </c>
      <c r="C561" s="197" t="s">
        <v>31</v>
      </c>
      <c r="D561" s="197" t="s">
        <v>585</v>
      </c>
      <c r="E561" s="197" t="s">
        <v>586</v>
      </c>
      <c r="F561" s="204" t="s">
        <v>587</v>
      </c>
      <c r="G561" s="197" t="s">
        <v>588</v>
      </c>
      <c r="H561" s="199">
        <v>10</v>
      </c>
      <c r="I561" s="199">
        <v>0</v>
      </c>
      <c r="J561" s="57" t="s">
        <v>589</v>
      </c>
      <c r="K561" s="200">
        <v>25</v>
      </c>
      <c r="L561" s="200">
        <v>25</v>
      </c>
      <c r="M561" s="200">
        <v>25</v>
      </c>
      <c r="N561" s="200">
        <v>25</v>
      </c>
      <c r="O561" s="58" t="s">
        <v>12</v>
      </c>
      <c r="P561" s="59"/>
      <c r="Q561" s="59"/>
      <c r="R561" s="60"/>
      <c r="S561" s="201">
        <f>SUM(P561:P569)</f>
        <v>216295551</v>
      </c>
    </row>
    <row r="562" spans="1:19" ht="27">
      <c r="A562" s="207"/>
      <c r="B562" s="197"/>
      <c r="C562" s="197"/>
      <c r="D562" s="197"/>
      <c r="E562" s="197"/>
      <c r="F562" s="197"/>
      <c r="G562" s="197"/>
      <c r="H562" s="202"/>
      <c r="I562" s="202"/>
      <c r="J562" s="57" t="s">
        <v>590</v>
      </c>
      <c r="K562" s="200"/>
      <c r="L562" s="200"/>
      <c r="M562" s="200"/>
      <c r="N562" s="200"/>
      <c r="O562" s="58" t="s">
        <v>13</v>
      </c>
      <c r="P562" s="59"/>
      <c r="Q562" s="59"/>
      <c r="R562" s="60"/>
      <c r="S562" s="201"/>
    </row>
    <row r="563" spans="1:19" ht="13.5">
      <c r="A563" s="207"/>
      <c r="B563" s="197"/>
      <c r="C563" s="197"/>
      <c r="D563" s="197"/>
      <c r="E563" s="197"/>
      <c r="F563" s="197"/>
      <c r="G563" s="197"/>
      <c r="H563" s="202"/>
      <c r="I563" s="202"/>
      <c r="J563" s="57"/>
      <c r="K563" s="200"/>
      <c r="L563" s="200"/>
      <c r="M563" s="200"/>
      <c r="N563" s="200"/>
      <c r="O563" s="58" t="s">
        <v>14</v>
      </c>
      <c r="P563" s="59"/>
      <c r="Q563" s="59"/>
      <c r="R563" s="60"/>
      <c r="S563" s="201"/>
    </row>
    <row r="564" spans="1:19" ht="13.5">
      <c r="A564" s="207"/>
      <c r="B564" s="197"/>
      <c r="C564" s="197"/>
      <c r="D564" s="197"/>
      <c r="E564" s="197"/>
      <c r="F564" s="197"/>
      <c r="G564" s="197"/>
      <c r="H564" s="202"/>
      <c r="I564" s="202"/>
      <c r="J564" s="57"/>
      <c r="K564" s="200"/>
      <c r="L564" s="200"/>
      <c r="M564" s="200"/>
      <c r="N564" s="200"/>
      <c r="O564" s="58" t="s">
        <v>15</v>
      </c>
      <c r="P564" s="59"/>
      <c r="Q564" s="59"/>
      <c r="R564" s="60"/>
      <c r="S564" s="201"/>
    </row>
    <row r="565" spans="1:19" ht="27">
      <c r="A565" s="207"/>
      <c r="B565" s="197"/>
      <c r="C565" s="197"/>
      <c r="D565" s="197"/>
      <c r="E565" s="197"/>
      <c r="F565" s="197"/>
      <c r="G565" s="197"/>
      <c r="H565" s="202"/>
      <c r="I565" s="202"/>
      <c r="J565" s="57"/>
      <c r="K565" s="200"/>
      <c r="L565" s="200"/>
      <c r="M565" s="200"/>
      <c r="N565" s="200"/>
      <c r="O565" s="58" t="s">
        <v>16</v>
      </c>
      <c r="P565" s="59"/>
      <c r="Q565" s="59"/>
      <c r="R565" s="60"/>
      <c r="S565" s="201"/>
    </row>
    <row r="566" spans="1:19" ht="13.5">
      <c r="A566" s="207"/>
      <c r="B566" s="197"/>
      <c r="C566" s="197"/>
      <c r="D566" s="197"/>
      <c r="E566" s="197"/>
      <c r="F566" s="197"/>
      <c r="G566" s="197"/>
      <c r="H566" s="202"/>
      <c r="I566" s="202"/>
      <c r="J566" s="61"/>
      <c r="K566" s="200"/>
      <c r="L566" s="200"/>
      <c r="M566" s="200"/>
      <c r="N566" s="200"/>
      <c r="O566" s="58" t="s">
        <v>17</v>
      </c>
      <c r="P566" s="59"/>
      <c r="Q566" s="59"/>
      <c r="R566" s="60"/>
      <c r="S566" s="201"/>
    </row>
    <row r="567" spans="1:19" ht="13.5">
      <c r="A567" s="207"/>
      <c r="B567" s="197"/>
      <c r="C567" s="197"/>
      <c r="D567" s="197"/>
      <c r="E567" s="197"/>
      <c r="F567" s="197"/>
      <c r="G567" s="197"/>
      <c r="H567" s="202"/>
      <c r="I567" s="202"/>
      <c r="J567" s="61"/>
      <c r="K567" s="200"/>
      <c r="L567" s="200"/>
      <c r="M567" s="200"/>
      <c r="N567" s="200"/>
      <c r="O567" s="58" t="s">
        <v>18</v>
      </c>
      <c r="P567" s="59"/>
      <c r="Q567" s="59"/>
      <c r="R567" s="60"/>
      <c r="S567" s="201"/>
    </row>
    <row r="568" spans="1:19" ht="13.5">
      <c r="A568" s="207"/>
      <c r="B568" s="197"/>
      <c r="C568" s="197"/>
      <c r="D568" s="197"/>
      <c r="E568" s="197"/>
      <c r="F568" s="197"/>
      <c r="G568" s="197"/>
      <c r="H568" s="202"/>
      <c r="I568" s="202"/>
      <c r="J568" s="61"/>
      <c r="K568" s="200"/>
      <c r="L568" s="200"/>
      <c r="M568" s="200"/>
      <c r="N568" s="200"/>
      <c r="O568" s="58" t="s">
        <v>19</v>
      </c>
      <c r="P568" s="59">
        <v>216295551</v>
      </c>
      <c r="Q568" s="59">
        <v>116295551</v>
      </c>
      <c r="R568" s="60"/>
      <c r="S568" s="201"/>
    </row>
    <row r="569" spans="1:19" ht="13.5">
      <c r="A569" s="207"/>
      <c r="B569" s="197"/>
      <c r="C569" s="197"/>
      <c r="D569" s="197"/>
      <c r="E569" s="197"/>
      <c r="F569" s="197"/>
      <c r="G569" s="197"/>
      <c r="H569" s="202"/>
      <c r="I569" s="202"/>
      <c r="J569" s="61"/>
      <c r="K569" s="200"/>
      <c r="L569" s="200"/>
      <c r="M569" s="200"/>
      <c r="N569" s="200"/>
      <c r="O569" s="58" t="s">
        <v>45</v>
      </c>
      <c r="P569" s="59"/>
      <c r="Q569" s="59"/>
      <c r="R569" s="60"/>
      <c r="S569" s="201"/>
    </row>
    <row r="570" spans="1:19" ht="27">
      <c r="A570" s="207"/>
      <c r="B570" s="197" t="s">
        <v>125</v>
      </c>
      <c r="C570" s="197" t="s">
        <v>31</v>
      </c>
      <c r="D570" s="197"/>
      <c r="E570" s="197" t="s">
        <v>591</v>
      </c>
      <c r="F570" s="197" t="s">
        <v>592</v>
      </c>
      <c r="G570" s="197" t="s">
        <v>593</v>
      </c>
      <c r="H570" s="199">
        <v>2</v>
      </c>
      <c r="I570" s="199">
        <v>0</v>
      </c>
      <c r="J570" s="57" t="s">
        <v>594</v>
      </c>
      <c r="K570" s="200">
        <v>25</v>
      </c>
      <c r="L570" s="200">
        <v>25</v>
      </c>
      <c r="M570" s="200">
        <v>25</v>
      </c>
      <c r="N570" s="200">
        <v>25</v>
      </c>
      <c r="O570" s="58" t="s">
        <v>12</v>
      </c>
      <c r="P570" s="59">
        <v>51252000</v>
      </c>
      <c r="Q570" s="59"/>
      <c r="R570" s="60"/>
      <c r="S570" s="201">
        <f>SUM(P570:P578)</f>
        <v>51252000</v>
      </c>
    </row>
    <row r="571" spans="1:19" ht="13.5">
      <c r="A571" s="207"/>
      <c r="B571" s="197"/>
      <c r="C571" s="197"/>
      <c r="D571" s="197"/>
      <c r="E571" s="197"/>
      <c r="F571" s="197"/>
      <c r="G571" s="197"/>
      <c r="H571" s="202"/>
      <c r="I571" s="202"/>
      <c r="J571" s="57" t="s">
        <v>595</v>
      </c>
      <c r="K571" s="200"/>
      <c r="L571" s="200"/>
      <c r="M571" s="200"/>
      <c r="N571" s="200"/>
      <c r="O571" s="58" t="s">
        <v>13</v>
      </c>
      <c r="P571" s="59"/>
      <c r="Q571" s="59"/>
      <c r="R571" s="60"/>
      <c r="S571" s="201"/>
    </row>
    <row r="572" spans="1:19" ht="27">
      <c r="A572" s="208"/>
      <c r="B572" s="197"/>
      <c r="C572" s="197"/>
      <c r="D572" s="197"/>
      <c r="E572" s="197"/>
      <c r="F572" s="197"/>
      <c r="G572" s="197"/>
      <c r="H572" s="202"/>
      <c r="I572" s="202"/>
      <c r="J572" s="57" t="s">
        <v>596</v>
      </c>
      <c r="K572" s="200"/>
      <c r="L572" s="200"/>
      <c r="M572" s="200"/>
      <c r="N572" s="200"/>
      <c r="O572" s="58" t="s">
        <v>14</v>
      </c>
      <c r="P572" s="59"/>
      <c r="Q572" s="59"/>
      <c r="R572" s="60"/>
      <c r="S572" s="201"/>
    </row>
    <row r="573" spans="1:19" ht="13.5">
      <c r="A573" s="208"/>
      <c r="B573" s="197"/>
      <c r="C573" s="197"/>
      <c r="D573" s="197"/>
      <c r="E573" s="197"/>
      <c r="F573" s="197"/>
      <c r="G573" s="197"/>
      <c r="H573" s="202"/>
      <c r="I573" s="202"/>
      <c r="J573" s="57"/>
      <c r="K573" s="200"/>
      <c r="L573" s="200"/>
      <c r="M573" s="200"/>
      <c r="N573" s="200"/>
      <c r="O573" s="58" t="s">
        <v>15</v>
      </c>
      <c r="P573" s="59"/>
      <c r="Q573" s="59"/>
      <c r="R573" s="60"/>
      <c r="S573" s="201"/>
    </row>
    <row r="574" spans="1:19" ht="27">
      <c r="A574" s="208"/>
      <c r="B574" s="197"/>
      <c r="C574" s="197"/>
      <c r="D574" s="197"/>
      <c r="E574" s="197"/>
      <c r="F574" s="197"/>
      <c r="G574" s="197"/>
      <c r="H574" s="202"/>
      <c r="I574" s="202"/>
      <c r="J574" s="57"/>
      <c r="K574" s="200"/>
      <c r="L574" s="200"/>
      <c r="M574" s="200"/>
      <c r="N574" s="200"/>
      <c r="O574" s="58" t="s">
        <v>16</v>
      </c>
      <c r="P574" s="59"/>
      <c r="Q574" s="59"/>
      <c r="R574" s="60"/>
      <c r="S574" s="201"/>
    </row>
    <row r="575" spans="1:19" ht="13.5">
      <c r="A575" s="208"/>
      <c r="B575" s="197"/>
      <c r="C575" s="197"/>
      <c r="D575" s="197"/>
      <c r="E575" s="197"/>
      <c r="F575" s="197"/>
      <c r="G575" s="197"/>
      <c r="H575" s="202"/>
      <c r="I575" s="202"/>
      <c r="J575" s="61"/>
      <c r="K575" s="200"/>
      <c r="L575" s="200"/>
      <c r="M575" s="200"/>
      <c r="N575" s="200"/>
      <c r="O575" s="58" t="s">
        <v>17</v>
      </c>
      <c r="P575" s="59"/>
      <c r="Q575" s="59"/>
      <c r="R575" s="60"/>
      <c r="S575" s="201"/>
    </row>
    <row r="576" spans="1:19" ht="13.5">
      <c r="A576" s="208"/>
      <c r="B576" s="197"/>
      <c r="C576" s="197"/>
      <c r="D576" s="197"/>
      <c r="E576" s="197"/>
      <c r="F576" s="197"/>
      <c r="G576" s="197"/>
      <c r="H576" s="202"/>
      <c r="I576" s="202"/>
      <c r="J576" s="61"/>
      <c r="K576" s="200"/>
      <c r="L576" s="200"/>
      <c r="M576" s="200"/>
      <c r="N576" s="200"/>
      <c r="O576" s="58" t="s">
        <v>18</v>
      </c>
      <c r="P576" s="59"/>
      <c r="Q576" s="59"/>
      <c r="R576" s="60"/>
      <c r="S576" s="201"/>
    </row>
    <row r="577" spans="1:19" ht="13.5">
      <c r="A577" s="208"/>
      <c r="B577" s="197"/>
      <c r="C577" s="197"/>
      <c r="D577" s="197"/>
      <c r="E577" s="197"/>
      <c r="F577" s="197"/>
      <c r="G577" s="197"/>
      <c r="H577" s="202"/>
      <c r="I577" s="202"/>
      <c r="J577" s="61"/>
      <c r="K577" s="200"/>
      <c r="L577" s="200"/>
      <c r="M577" s="200"/>
      <c r="N577" s="200"/>
      <c r="O577" s="58" t="s">
        <v>19</v>
      </c>
      <c r="P577" s="59"/>
      <c r="Q577" s="59"/>
      <c r="R577" s="60"/>
      <c r="S577" s="201"/>
    </row>
    <row r="578" spans="1:19" ht="13.5">
      <c r="A578" s="208"/>
      <c r="B578" s="197"/>
      <c r="C578" s="197"/>
      <c r="D578" s="197"/>
      <c r="E578" s="197"/>
      <c r="F578" s="197"/>
      <c r="G578" s="197"/>
      <c r="H578" s="202"/>
      <c r="I578" s="202"/>
      <c r="J578" s="61"/>
      <c r="K578" s="200"/>
      <c r="L578" s="200"/>
      <c r="M578" s="200"/>
      <c r="N578" s="200"/>
      <c r="O578" s="58" t="s">
        <v>45</v>
      </c>
      <c r="P578" s="59"/>
      <c r="Q578" s="59"/>
      <c r="R578" s="60"/>
      <c r="S578" s="201"/>
    </row>
    <row r="579" spans="1:19" ht="81">
      <c r="A579" s="208"/>
      <c r="B579" s="197" t="s">
        <v>125</v>
      </c>
      <c r="C579" s="197" t="s">
        <v>31</v>
      </c>
      <c r="D579" s="197" t="s">
        <v>597</v>
      </c>
      <c r="E579" s="197" t="s">
        <v>598</v>
      </c>
      <c r="F579" s="197" t="s">
        <v>599</v>
      </c>
      <c r="G579" s="197" t="s">
        <v>600</v>
      </c>
      <c r="H579" s="199">
        <v>8</v>
      </c>
      <c r="I579" s="199">
        <v>0</v>
      </c>
      <c r="J579" s="57" t="s">
        <v>601</v>
      </c>
      <c r="K579" s="203">
        <v>0</v>
      </c>
      <c r="L579" s="200">
        <v>50</v>
      </c>
      <c r="M579" s="203">
        <v>0</v>
      </c>
      <c r="N579" s="200">
        <v>50</v>
      </c>
      <c r="O579" s="58" t="s">
        <v>12</v>
      </c>
      <c r="P579" s="59"/>
      <c r="Q579" s="59"/>
      <c r="R579" s="60"/>
      <c r="S579" s="201">
        <f>SUM(P579:P587)</f>
        <v>0</v>
      </c>
    </row>
    <row r="580" spans="1:19" ht="54">
      <c r="A580" s="208"/>
      <c r="B580" s="197"/>
      <c r="C580" s="197"/>
      <c r="D580" s="197"/>
      <c r="E580" s="197"/>
      <c r="F580" s="197"/>
      <c r="G580" s="197"/>
      <c r="H580" s="199"/>
      <c r="I580" s="199"/>
      <c r="J580" s="57" t="s">
        <v>602</v>
      </c>
      <c r="K580" s="203"/>
      <c r="L580" s="200"/>
      <c r="M580" s="203"/>
      <c r="N580" s="200"/>
      <c r="O580" s="58" t="s">
        <v>13</v>
      </c>
      <c r="P580" s="59"/>
      <c r="Q580" s="59"/>
      <c r="R580" s="60"/>
      <c r="S580" s="201"/>
    </row>
    <row r="581" spans="1:19" ht="13.5">
      <c r="A581" s="208"/>
      <c r="B581" s="197"/>
      <c r="C581" s="197"/>
      <c r="D581" s="197"/>
      <c r="E581" s="197"/>
      <c r="F581" s="197"/>
      <c r="G581" s="197"/>
      <c r="H581" s="199"/>
      <c r="I581" s="199"/>
      <c r="J581" s="61"/>
      <c r="K581" s="203"/>
      <c r="L581" s="200"/>
      <c r="M581" s="203"/>
      <c r="N581" s="200"/>
      <c r="O581" s="58" t="s">
        <v>14</v>
      </c>
      <c r="P581" s="59"/>
      <c r="Q581" s="59"/>
      <c r="R581" s="60"/>
      <c r="S581" s="201"/>
    </row>
    <row r="582" spans="1:19" ht="13.5">
      <c r="A582" s="208"/>
      <c r="B582" s="197"/>
      <c r="C582" s="197"/>
      <c r="D582" s="197"/>
      <c r="E582" s="197"/>
      <c r="F582" s="197"/>
      <c r="G582" s="197"/>
      <c r="H582" s="199"/>
      <c r="I582" s="199"/>
      <c r="J582" s="61"/>
      <c r="K582" s="203"/>
      <c r="L582" s="200"/>
      <c r="M582" s="203"/>
      <c r="N582" s="200"/>
      <c r="O582" s="58" t="s">
        <v>15</v>
      </c>
      <c r="P582" s="59"/>
      <c r="Q582" s="59"/>
      <c r="R582" s="60"/>
      <c r="S582" s="201"/>
    </row>
    <row r="583" spans="1:19" ht="27">
      <c r="A583" s="208"/>
      <c r="B583" s="197"/>
      <c r="C583" s="197"/>
      <c r="D583" s="197"/>
      <c r="E583" s="197"/>
      <c r="F583" s="197"/>
      <c r="G583" s="197"/>
      <c r="H583" s="199"/>
      <c r="I583" s="199"/>
      <c r="J583" s="61"/>
      <c r="K583" s="203"/>
      <c r="L583" s="200"/>
      <c r="M583" s="203"/>
      <c r="N583" s="200"/>
      <c r="O583" s="58" t="s">
        <v>16</v>
      </c>
      <c r="P583" s="59"/>
      <c r="Q583" s="59"/>
      <c r="R583" s="60"/>
      <c r="S583" s="201"/>
    </row>
    <row r="584" spans="1:19" ht="13.5">
      <c r="A584" s="208"/>
      <c r="B584" s="197"/>
      <c r="C584" s="197"/>
      <c r="D584" s="197"/>
      <c r="E584" s="197"/>
      <c r="F584" s="197"/>
      <c r="G584" s="197"/>
      <c r="H584" s="199"/>
      <c r="I584" s="199"/>
      <c r="J584" s="61"/>
      <c r="K584" s="203"/>
      <c r="L584" s="200"/>
      <c r="M584" s="203"/>
      <c r="N584" s="200"/>
      <c r="O584" s="58" t="s">
        <v>17</v>
      </c>
      <c r="P584" s="59"/>
      <c r="Q584" s="59"/>
      <c r="R584" s="60"/>
      <c r="S584" s="201"/>
    </row>
    <row r="585" spans="1:19" ht="13.5">
      <c r="A585" s="208"/>
      <c r="B585" s="197"/>
      <c r="C585" s="197"/>
      <c r="D585" s="197"/>
      <c r="E585" s="197"/>
      <c r="F585" s="197"/>
      <c r="G585" s="197"/>
      <c r="H585" s="199"/>
      <c r="I585" s="199"/>
      <c r="J585" s="61"/>
      <c r="K585" s="203"/>
      <c r="L585" s="200"/>
      <c r="M585" s="203"/>
      <c r="N585" s="200"/>
      <c r="O585" s="58" t="s">
        <v>18</v>
      </c>
      <c r="P585" s="59"/>
      <c r="Q585" s="59"/>
      <c r="R585" s="60"/>
      <c r="S585" s="201"/>
    </row>
    <row r="586" spans="1:19" ht="13.5">
      <c r="A586" s="208"/>
      <c r="B586" s="197"/>
      <c r="C586" s="197"/>
      <c r="D586" s="197"/>
      <c r="E586" s="197"/>
      <c r="F586" s="197"/>
      <c r="G586" s="197"/>
      <c r="H586" s="199"/>
      <c r="I586" s="199"/>
      <c r="J586" s="61"/>
      <c r="K586" s="203"/>
      <c r="L586" s="200"/>
      <c r="M586" s="203"/>
      <c r="N586" s="200"/>
      <c r="O586" s="58" t="s">
        <v>19</v>
      </c>
      <c r="P586" s="59"/>
      <c r="Q586" s="59"/>
      <c r="R586" s="60"/>
      <c r="S586" s="201"/>
    </row>
    <row r="587" spans="1:19" ht="13.5">
      <c r="A587" s="208"/>
      <c r="B587" s="197"/>
      <c r="C587" s="197"/>
      <c r="D587" s="197"/>
      <c r="E587" s="197"/>
      <c r="F587" s="197"/>
      <c r="G587" s="197"/>
      <c r="H587" s="199"/>
      <c r="I587" s="199"/>
      <c r="J587" s="61"/>
      <c r="K587" s="203"/>
      <c r="L587" s="200"/>
      <c r="M587" s="203"/>
      <c r="N587" s="200"/>
      <c r="O587" s="58" t="s">
        <v>45</v>
      </c>
      <c r="P587" s="59"/>
      <c r="Q587" s="59"/>
      <c r="R587" s="60"/>
      <c r="S587" s="201"/>
    </row>
    <row r="588" spans="1:19" ht="40.5">
      <c r="A588" s="208"/>
      <c r="B588" s="197" t="s">
        <v>125</v>
      </c>
      <c r="C588" s="197" t="s">
        <v>31</v>
      </c>
      <c r="D588" s="197" t="s">
        <v>603</v>
      </c>
      <c r="E588" s="197" t="s">
        <v>604</v>
      </c>
      <c r="F588" s="197" t="s">
        <v>605</v>
      </c>
      <c r="G588" s="205" t="s">
        <v>606</v>
      </c>
      <c r="H588" s="199">
        <v>9</v>
      </c>
      <c r="I588" s="199">
        <v>0</v>
      </c>
      <c r="J588" s="63" t="s">
        <v>607</v>
      </c>
      <c r="K588" s="200">
        <v>12</v>
      </c>
      <c r="L588" s="200">
        <v>13</v>
      </c>
      <c r="M588" s="200">
        <v>25</v>
      </c>
      <c r="N588" s="200">
        <v>50</v>
      </c>
      <c r="O588" s="58" t="s">
        <v>12</v>
      </c>
      <c r="P588" s="62">
        <v>141041000</v>
      </c>
      <c r="Q588" s="59"/>
      <c r="R588" s="60"/>
      <c r="S588" s="201">
        <f>SUM(P588:P596)</f>
        <v>141041000</v>
      </c>
    </row>
    <row r="589" spans="1:19" ht="27">
      <c r="A589" s="208"/>
      <c r="B589" s="197"/>
      <c r="C589" s="197"/>
      <c r="D589" s="197"/>
      <c r="E589" s="197"/>
      <c r="F589" s="197"/>
      <c r="G589" s="197"/>
      <c r="H589" s="202"/>
      <c r="I589" s="202"/>
      <c r="J589" s="63" t="s">
        <v>608</v>
      </c>
      <c r="K589" s="200"/>
      <c r="L589" s="200"/>
      <c r="M589" s="200"/>
      <c r="N589" s="200"/>
      <c r="O589" s="58" t="s">
        <v>13</v>
      </c>
      <c r="P589" s="59"/>
      <c r="Q589" s="59"/>
      <c r="R589" s="60"/>
      <c r="S589" s="201"/>
    </row>
    <row r="590" spans="1:19" ht="27">
      <c r="A590" s="208"/>
      <c r="B590" s="197"/>
      <c r="C590" s="197"/>
      <c r="D590" s="197"/>
      <c r="E590" s="197"/>
      <c r="F590" s="197"/>
      <c r="G590" s="197"/>
      <c r="H590" s="202"/>
      <c r="I590" s="202"/>
      <c r="J590" s="57" t="s">
        <v>609</v>
      </c>
      <c r="K590" s="200"/>
      <c r="L590" s="200"/>
      <c r="M590" s="200"/>
      <c r="N590" s="200"/>
      <c r="O590" s="58" t="s">
        <v>14</v>
      </c>
      <c r="P590" s="59"/>
      <c r="Q590" s="59"/>
      <c r="R590" s="60"/>
      <c r="S590" s="201"/>
    </row>
    <row r="591" spans="1:19" ht="40.5">
      <c r="A591" s="208"/>
      <c r="B591" s="197"/>
      <c r="C591" s="197"/>
      <c r="D591" s="197"/>
      <c r="E591" s="197"/>
      <c r="F591" s="197"/>
      <c r="G591" s="197"/>
      <c r="H591" s="202"/>
      <c r="I591" s="202"/>
      <c r="J591" s="57" t="s">
        <v>610</v>
      </c>
      <c r="K591" s="200"/>
      <c r="L591" s="200"/>
      <c r="M591" s="200"/>
      <c r="N591" s="200"/>
      <c r="O591" s="58" t="s">
        <v>15</v>
      </c>
      <c r="P591" s="59"/>
      <c r="Q591" s="59"/>
      <c r="R591" s="60"/>
      <c r="S591" s="201"/>
    </row>
    <row r="592" spans="1:19" ht="27">
      <c r="A592" s="208"/>
      <c r="B592" s="197"/>
      <c r="C592" s="197"/>
      <c r="D592" s="197"/>
      <c r="E592" s="197"/>
      <c r="F592" s="197"/>
      <c r="G592" s="197"/>
      <c r="H592" s="202"/>
      <c r="I592" s="202"/>
      <c r="J592" s="57"/>
      <c r="K592" s="200"/>
      <c r="L592" s="200"/>
      <c r="M592" s="200"/>
      <c r="N592" s="200"/>
      <c r="O592" s="58" t="s">
        <v>16</v>
      </c>
      <c r="P592" s="59"/>
      <c r="Q592" s="59"/>
      <c r="R592" s="60"/>
      <c r="S592" s="201"/>
    </row>
    <row r="593" spans="1:19" ht="13.5">
      <c r="A593" s="208"/>
      <c r="B593" s="197"/>
      <c r="C593" s="197"/>
      <c r="D593" s="197"/>
      <c r="E593" s="197"/>
      <c r="F593" s="197"/>
      <c r="G593" s="197"/>
      <c r="H593" s="202"/>
      <c r="I593" s="202"/>
      <c r="J593" s="57"/>
      <c r="K593" s="200"/>
      <c r="L593" s="200"/>
      <c r="M593" s="200"/>
      <c r="N593" s="200"/>
      <c r="O593" s="58" t="s">
        <v>17</v>
      </c>
      <c r="P593" s="59"/>
      <c r="Q593" s="59"/>
      <c r="R593" s="60"/>
      <c r="S593" s="201"/>
    </row>
    <row r="594" spans="1:19" ht="13.5">
      <c r="A594" s="208"/>
      <c r="B594" s="197"/>
      <c r="C594" s="197"/>
      <c r="D594" s="197"/>
      <c r="E594" s="197"/>
      <c r="F594" s="197"/>
      <c r="G594" s="197"/>
      <c r="H594" s="202"/>
      <c r="I594" s="202"/>
      <c r="J594" s="57"/>
      <c r="K594" s="200"/>
      <c r="L594" s="200"/>
      <c r="M594" s="200"/>
      <c r="N594" s="200"/>
      <c r="O594" s="58" t="s">
        <v>18</v>
      </c>
      <c r="P594" s="59"/>
      <c r="Q594" s="59"/>
      <c r="R594" s="60"/>
      <c r="S594" s="201"/>
    </row>
    <row r="595" spans="1:19" ht="13.5">
      <c r="A595" s="208"/>
      <c r="B595" s="197"/>
      <c r="C595" s="197"/>
      <c r="D595" s="197"/>
      <c r="E595" s="197"/>
      <c r="F595" s="197"/>
      <c r="G595" s="197"/>
      <c r="H595" s="202"/>
      <c r="I595" s="202"/>
      <c r="J595" s="57"/>
      <c r="K595" s="200"/>
      <c r="L595" s="200"/>
      <c r="M595" s="200"/>
      <c r="N595" s="200"/>
      <c r="O595" s="58" t="s">
        <v>19</v>
      </c>
      <c r="P595" s="59"/>
      <c r="Q595" s="59"/>
      <c r="R595" s="60"/>
      <c r="S595" s="201"/>
    </row>
    <row r="596" spans="1:19" ht="13.5">
      <c r="A596" s="208"/>
      <c r="B596" s="197"/>
      <c r="C596" s="197"/>
      <c r="D596" s="197"/>
      <c r="E596" s="197"/>
      <c r="F596" s="197"/>
      <c r="G596" s="197"/>
      <c r="H596" s="202"/>
      <c r="I596" s="202"/>
      <c r="J596" s="61"/>
      <c r="K596" s="200"/>
      <c r="L596" s="200"/>
      <c r="M596" s="200"/>
      <c r="N596" s="200"/>
      <c r="O596" s="58" t="s">
        <v>45</v>
      </c>
      <c r="P596" s="59"/>
      <c r="Q596" s="59"/>
      <c r="R596" s="60"/>
      <c r="S596" s="201"/>
    </row>
    <row r="597" spans="1:19" ht="27">
      <c r="A597" s="208"/>
      <c r="B597" s="197" t="s">
        <v>125</v>
      </c>
      <c r="C597" s="197" t="s">
        <v>31</v>
      </c>
      <c r="D597" s="197" t="s">
        <v>611</v>
      </c>
      <c r="E597" s="197" t="s">
        <v>612</v>
      </c>
      <c r="F597" s="197" t="s">
        <v>613</v>
      </c>
      <c r="G597" s="197" t="s">
        <v>614</v>
      </c>
      <c r="H597" s="199">
        <v>9</v>
      </c>
      <c r="I597" s="199">
        <v>0</v>
      </c>
      <c r="J597" s="57" t="s">
        <v>615</v>
      </c>
      <c r="K597" s="200">
        <v>0</v>
      </c>
      <c r="L597" s="200">
        <v>30</v>
      </c>
      <c r="M597" s="200">
        <v>0</v>
      </c>
      <c r="N597" s="200">
        <v>70</v>
      </c>
      <c r="O597" s="58" t="s">
        <v>12</v>
      </c>
      <c r="P597" s="62">
        <v>317124000</v>
      </c>
      <c r="Q597" s="59"/>
      <c r="R597" s="60"/>
      <c r="S597" s="201">
        <f>SUM(P597:P605)</f>
        <v>317124000</v>
      </c>
    </row>
    <row r="598" spans="1:19" ht="27">
      <c r="A598" s="208"/>
      <c r="B598" s="197"/>
      <c r="C598" s="197"/>
      <c r="D598" s="197"/>
      <c r="E598" s="197"/>
      <c r="F598" s="197"/>
      <c r="G598" s="197"/>
      <c r="H598" s="199"/>
      <c r="I598" s="199"/>
      <c r="J598" s="57" t="s">
        <v>616</v>
      </c>
      <c r="K598" s="200"/>
      <c r="L598" s="200"/>
      <c r="M598" s="200"/>
      <c r="N598" s="200"/>
      <c r="O598" s="58" t="s">
        <v>13</v>
      </c>
      <c r="P598" s="62"/>
      <c r="Q598" s="59"/>
      <c r="R598" s="60"/>
      <c r="S598" s="201"/>
    </row>
    <row r="599" spans="1:19" ht="27">
      <c r="A599" s="208"/>
      <c r="B599" s="197"/>
      <c r="C599" s="197"/>
      <c r="D599" s="197"/>
      <c r="E599" s="197"/>
      <c r="F599" s="197"/>
      <c r="G599" s="197"/>
      <c r="H599" s="199"/>
      <c r="I599" s="199"/>
      <c r="J599" s="57" t="s">
        <v>617</v>
      </c>
      <c r="K599" s="200"/>
      <c r="L599" s="200"/>
      <c r="M599" s="200"/>
      <c r="N599" s="200"/>
      <c r="O599" s="58" t="s">
        <v>14</v>
      </c>
      <c r="P599" s="62"/>
      <c r="Q599" s="59"/>
      <c r="R599" s="60"/>
      <c r="S599" s="201"/>
    </row>
    <row r="600" spans="1:19" ht="27">
      <c r="A600" s="208"/>
      <c r="B600" s="197"/>
      <c r="C600" s="197"/>
      <c r="D600" s="197"/>
      <c r="E600" s="197"/>
      <c r="F600" s="197"/>
      <c r="G600" s="197"/>
      <c r="H600" s="199"/>
      <c r="I600" s="199"/>
      <c r="J600" s="57" t="s">
        <v>618</v>
      </c>
      <c r="K600" s="200"/>
      <c r="L600" s="200"/>
      <c r="M600" s="200"/>
      <c r="N600" s="200"/>
      <c r="O600" s="58" t="s">
        <v>15</v>
      </c>
      <c r="P600" s="62"/>
      <c r="Q600" s="59"/>
      <c r="R600" s="60"/>
      <c r="S600" s="201"/>
    </row>
    <row r="601" spans="1:19" ht="27">
      <c r="A601" s="208"/>
      <c r="B601" s="197"/>
      <c r="C601" s="197"/>
      <c r="D601" s="197"/>
      <c r="E601" s="197"/>
      <c r="F601" s="197"/>
      <c r="G601" s="197"/>
      <c r="H601" s="199"/>
      <c r="I601" s="199"/>
      <c r="J601" s="57" t="s">
        <v>619</v>
      </c>
      <c r="K601" s="200"/>
      <c r="L601" s="200"/>
      <c r="M601" s="200"/>
      <c r="N601" s="200"/>
      <c r="O601" s="58" t="s">
        <v>16</v>
      </c>
      <c r="P601" s="62"/>
      <c r="Q601" s="59"/>
      <c r="R601" s="60"/>
      <c r="S601" s="201"/>
    </row>
    <row r="602" spans="1:19" ht="27">
      <c r="A602" s="208"/>
      <c r="B602" s="197"/>
      <c r="C602" s="197"/>
      <c r="D602" s="197"/>
      <c r="E602" s="197"/>
      <c r="F602" s="197"/>
      <c r="G602" s="197"/>
      <c r="H602" s="199"/>
      <c r="I602" s="199"/>
      <c r="J602" s="57" t="s">
        <v>620</v>
      </c>
      <c r="K602" s="200"/>
      <c r="L602" s="200"/>
      <c r="M602" s="200"/>
      <c r="N602" s="200"/>
      <c r="O602" s="58" t="s">
        <v>17</v>
      </c>
      <c r="P602" s="62"/>
      <c r="Q602" s="59"/>
      <c r="R602" s="60"/>
      <c r="S602" s="201"/>
    </row>
    <row r="603" spans="1:19" ht="27">
      <c r="A603" s="208"/>
      <c r="B603" s="197"/>
      <c r="C603" s="197"/>
      <c r="D603" s="197"/>
      <c r="E603" s="197"/>
      <c r="F603" s="197"/>
      <c r="G603" s="197"/>
      <c r="H603" s="199"/>
      <c r="I603" s="199"/>
      <c r="J603" s="57" t="s">
        <v>621</v>
      </c>
      <c r="K603" s="200"/>
      <c r="L603" s="200"/>
      <c r="M603" s="200"/>
      <c r="N603" s="200"/>
      <c r="O603" s="58" t="s">
        <v>18</v>
      </c>
      <c r="P603" s="62"/>
      <c r="Q603" s="59"/>
      <c r="R603" s="60"/>
      <c r="S603" s="201"/>
    </row>
    <row r="604" spans="1:19" ht="13.5">
      <c r="A604" s="208"/>
      <c r="B604" s="197"/>
      <c r="C604" s="197"/>
      <c r="D604" s="197"/>
      <c r="E604" s="197"/>
      <c r="F604" s="197"/>
      <c r="G604" s="197"/>
      <c r="H604" s="199"/>
      <c r="I604" s="199"/>
      <c r="J604" s="57"/>
      <c r="K604" s="200"/>
      <c r="L604" s="200"/>
      <c r="M604" s="200"/>
      <c r="N604" s="200"/>
      <c r="O604" s="58" t="s">
        <v>19</v>
      </c>
      <c r="P604" s="62"/>
      <c r="Q604" s="59"/>
      <c r="R604" s="60"/>
      <c r="S604" s="201"/>
    </row>
    <row r="605" spans="1:19" ht="13.5">
      <c r="A605" s="208"/>
      <c r="B605" s="197"/>
      <c r="C605" s="197"/>
      <c r="D605" s="197"/>
      <c r="E605" s="197"/>
      <c r="F605" s="197"/>
      <c r="G605" s="197"/>
      <c r="H605" s="199"/>
      <c r="I605" s="199"/>
      <c r="J605" s="57"/>
      <c r="K605" s="200"/>
      <c r="L605" s="200"/>
      <c r="M605" s="200"/>
      <c r="N605" s="200"/>
      <c r="O605" s="58" t="s">
        <v>45</v>
      </c>
      <c r="P605" s="62"/>
      <c r="Q605" s="59"/>
      <c r="R605" s="60"/>
      <c r="S605" s="201"/>
    </row>
    <row r="606" spans="1:19" ht="13.5">
      <c r="A606" s="207" t="s">
        <v>1165</v>
      </c>
      <c r="B606" s="197" t="s">
        <v>125</v>
      </c>
      <c r="C606" s="197" t="s">
        <v>31</v>
      </c>
      <c r="D606" s="197" t="s">
        <v>622</v>
      </c>
      <c r="E606" s="197" t="s">
        <v>623</v>
      </c>
      <c r="F606" s="197" t="s">
        <v>624</v>
      </c>
      <c r="G606" s="197" t="s">
        <v>625</v>
      </c>
      <c r="H606" s="199">
        <v>9</v>
      </c>
      <c r="I606" s="199">
        <v>0</v>
      </c>
      <c r="J606" s="57" t="s">
        <v>626</v>
      </c>
      <c r="K606" s="200">
        <v>0</v>
      </c>
      <c r="L606" s="200">
        <v>0</v>
      </c>
      <c r="M606" s="200">
        <v>40</v>
      </c>
      <c r="N606" s="200">
        <v>60</v>
      </c>
      <c r="O606" s="58" t="s">
        <v>12</v>
      </c>
      <c r="P606" s="59">
        <v>281651000</v>
      </c>
      <c r="Q606" s="59"/>
      <c r="R606" s="60"/>
      <c r="S606" s="201">
        <f>SUM(P606:P614)</f>
        <v>281651000</v>
      </c>
    </row>
    <row r="607" spans="1:19" ht="40.5">
      <c r="A607" s="135"/>
      <c r="B607" s="197"/>
      <c r="C607" s="197"/>
      <c r="D607" s="197"/>
      <c r="E607" s="197"/>
      <c r="F607" s="197"/>
      <c r="G607" s="197"/>
      <c r="H607" s="202"/>
      <c r="I607" s="202"/>
      <c r="J607" s="57" t="s">
        <v>627</v>
      </c>
      <c r="K607" s="200"/>
      <c r="L607" s="200"/>
      <c r="M607" s="200"/>
      <c r="N607" s="200"/>
      <c r="O607" s="58" t="s">
        <v>13</v>
      </c>
      <c r="P607" s="59"/>
      <c r="Q607" s="59"/>
      <c r="R607" s="60"/>
      <c r="S607" s="201"/>
    </row>
    <row r="608" spans="1:19" ht="27">
      <c r="A608" s="135"/>
      <c r="B608" s="197"/>
      <c r="C608" s="197"/>
      <c r="D608" s="197"/>
      <c r="E608" s="197"/>
      <c r="F608" s="197"/>
      <c r="G608" s="197"/>
      <c r="H608" s="202"/>
      <c r="I608" s="202"/>
      <c r="J608" s="57" t="s">
        <v>628</v>
      </c>
      <c r="K608" s="200"/>
      <c r="L608" s="200"/>
      <c r="M608" s="200"/>
      <c r="N608" s="200"/>
      <c r="O608" s="58" t="s">
        <v>14</v>
      </c>
      <c r="P608" s="59"/>
      <c r="Q608" s="59"/>
      <c r="R608" s="60"/>
      <c r="S608" s="201"/>
    </row>
    <row r="609" spans="1:19" ht="27">
      <c r="A609" s="135"/>
      <c r="B609" s="197"/>
      <c r="C609" s="197"/>
      <c r="D609" s="197"/>
      <c r="E609" s="197"/>
      <c r="F609" s="197"/>
      <c r="G609" s="197"/>
      <c r="H609" s="202"/>
      <c r="I609" s="202"/>
      <c r="J609" s="57" t="s">
        <v>629</v>
      </c>
      <c r="K609" s="200"/>
      <c r="L609" s="200"/>
      <c r="M609" s="200"/>
      <c r="N609" s="200"/>
      <c r="O609" s="58" t="s">
        <v>15</v>
      </c>
      <c r="P609" s="59"/>
      <c r="Q609" s="59"/>
      <c r="R609" s="60"/>
      <c r="S609" s="201"/>
    </row>
    <row r="610" spans="1:19" ht="27">
      <c r="A610" s="135"/>
      <c r="B610" s="197"/>
      <c r="C610" s="197"/>
      <c r="D610" s="197"/>
      <c r="E610" s="197"/>
      <c r="F610" s="197"/>
      <c r="G610" s="197"/>
      <c r="H610" s="202"/>
      <c r="I610" s="202"/>
      <c r="J610" s="57" t="s">
        <v>630</v>
      </c>
      <c r="K610" s="200"/>
      <c r="L610" s="200"/>
      <c r="M610" s="200"/>
      <c r="N610" s="200"/>
      <c r="O610" s="58" t="s">
        <v>16</v>
      </c>
      <c r="P610" s="59"/>
      <c r="Q610" s="59"/>
      <c r="R610" s="60"/>
      <c r="S610" s="201"/>
    </row>
    <row r="611" spans="1:19" ht="13.5">
      <c r="A611" s="135"/>
      <c r="B611" s="197"/>
      <c r="C611" s="197"/>
      <c r="D611" s="197"/>
      <c r="E611" s="197"/>
      <c r="F611" s="197"/>
      <c r="G611" s="197"/>
      <c r="H611" s="202"/>
      <c r="I611" s="202"/>
      <c r="J611" s="61"/>
      <c r="K611" s="200"/>
      <c r="L611" s="200"/>
      <c r="M611" s="200"/>
      <c r="N611" s="200"/>
      <c r="O611" s="58" t="s">
        <v>17</v>
      </c>
      <c r="P611" s="59"/>
      <c r="Q611" s="59"/>
      <c r="R611" s="60"/>
      <c r="S611" s="201"/>
    </row>
    <row r="612" spans="1:19" ht="13.5">
      <c r="A612" s="135"/>
      <c r="B612" s="197"/>
      <c r="C612" s="197"/>
      <c r="D612" s="197"/>
      <c r="E612" s="197"/>
      <c r="F612" s="197"/>
      <c r="G612" s="197"/>
      <c r="H612" s="202"/>
      <c r="I612" s="202"/>
      <c r="J612" s="61"/>
      <c r="K612" s="200"/>
      <c r="L612" s="200"/>
      <c r="M612" s="200"/>
      <c r="N612" s="200"/>
      <c r="O612" s="58" t="s">
        <v>18</v>
      </c>
      <c r="P612" s="59"/>
      <c r="Q612" s="59"/>
      <c r="R612" s="60"/>
      <c r="S612" s="201"/>
    </row>
    <row r="613" spans="1:19" ht="13.5">
      <c r="A613" s="135"/>
      <c r="B613" s="197"/>
      <c r="C613" s="197"/>
      <c r="D613" s="197"/>
      <c r="E613" s="197"/>
      <c r="F613" s="197"/>
      <c r="G613" s="197"/>
      <c r="H613" s="202"/>
      <c r="I613" s="202"/>
      <c r="J613" s="61"/>
      <c r="K613" s="200"/>
      <c r="L613" s="200"/>
      <c r="M613" s="200"/>
      <c r="N613" s="200"/>
      <c r="O613" s="58" t="s">
        <v>19</v>
      </c>
      <c r="P613" s="59"/>
      <c r="Q613" s="59"/>
      <c r="R613" s="60"/>
      <c r="S613" s="201"/>
    </row>
    <row r="614" spans="1:19" ht="13.5">
      <c r="A614" s="135"/>
      <c r="B614" s="197"/>
      <c r="C614" s="197"/>
      <c r="D614" s="197"/>
      <c r="E614" s="197"/>
      <c r="F614" s="197"/>
      <c r="G614" s="197"/>
      <c r="H614" s="202"/>
      <c r="I614" s="202"/>
      <c r="J614" s="61"/>
      <c r="K614" s="200"/>
      <c r="L614" s="200"/>
      <c r="M614" s="200"/>
      <c r="N614" s="200"/>
      <c r="O614" s="58" t="s">
        <v>45</v>
      </c>
      <c r="P614" s="59"/>
      <c r="Q614" s="59"/>
      <c r="R614" s="60"/>
      <c r="S614" s="201"/>
    </row>
    <row r="615" spans="1:19" ht="27">
      <c r="A615" s="216" t="s">
        <v>1166</v>
      </c>
      <c r="B615" s="206" t="s">
        <v>125</v>
      </c>
      <c r="C615" s="206" t="s">
        <v>31</v>
      </c>
      <c r="D615" s="206" t="s">
        <v>631</v>
      </c>
      <c r="E615" s="206" t="s">
        <v>632</v>
      </c>
      <c r="F615" s="206" t="s">
        <v>633</v>
      </c>
      <c r="G615" s="206" t="s">
        <v>634</v>
      </c>
      <c r="H615" s="209">
        <v>50</v>
      </c>
      <c r="I615" s="209">
        <v>1</v>
      </c>
      <c r="J615" s="64" t="s">
        <v>635</v>
      </c>
      <c r="K615" s="211">
        <v>25</v>
      </c>
      <c r="L615" s="211">
        <v>25</v>
      </c>
      <c r="M615" s="211">
        <v>25</v>
      </c>
      <c r="N615" s="211">
        <v>25</v>
      </c>
      <c r="O615" s="65" t="s">
        <v>12</v>
      </c>
      <c r="P615" s="66">
        <f>721892476-47916476</f>
        <v>673976000</v>
      </c>
      <c r="Q615" s="66"/>
      <c r="R615" s="66"/>
      <c r="S615" s="212">
        <f>(P615+P619)</f>
        <v>1194976000</v>
      </c>
    </row>
    <row r="616" spans="1:19" ht="27">
      <c r="A616" s="217"/>
      <c r="B616" s="206"/>
      <c r="C616" s="206"/>
      <c r="D616" s="206"/>
      <c r="E616" s="206"/>
      <c r="F616" s="209"/>
      <c r="G616" s="209"/>
      <c r="H616" s="210"/>
      <c r="I616" s="210"/>
      <c r="J616" s="64" t="s">
        <v>636</v>
      </c>
      <c r="K616" s="211"/>
      <c r="L616" s="211"/>
      <c r="M616" s="211"/>
      <c r="N616" s="211"/>
      <c r="O616" s="65" t="s">
        <v>13</v>
      </c>
      <c r="P616" s="66"/>
      <c r="Q616" s="66"/>
      <c r="R616" s="66"/>
      <c r="S616" s="212"/>
    </row>
    <row r="617" spans="1:19" ht="27">
      <c r="A617" s="217"/>
      <c r="B617" s="206"/>
      <c r="C617" s="206"/>
      <c r="D617" s="206"/>
      <c r="E617" s="206"/>
      <c r="F617" s="209"/>
      <c r="G617" s="209"/>
      <c r="H617" s="210"/>
      <c r="I617" s="210"/>
      <c r="J617" s="64" t="s">
        <v>637</v>
      </c>
      <c r="K617" s="211"/>
      <c r="L617" s="211"/>
      <c r="M617" s="211"/>
      <c r="N617" s="211"/>
      <c r="O617" s="65" t="s">
        <v>14</v>
      </c>
      <c r="P617" s="66"/>
      <c r="Q617" s="66"/>
      <c r="R617" s="66"/>
      <c r="S617" s="212"/>
    </row>
    <row r="618" spans="1:19" ht="13.5">
      <c r="A618" s="217"/>
      <c r="B618" s="206"/>
      <c r="C618" s="206"/>
      <c r="D618" s="206"/>
      <c r="E618" s="206"/>
      <c r="F618" s="209"/>
      <c r="G618" s="209"/>
      <c r="H618" s="210"/>
      <c r="I618" s="210"/>
      <c r="J618" s="64"/>
      <c r="K618" s="211"/>
      <c r="L618" s="211"/>
      <c r="M618" s="211"/>
      <c r="N618" s="211"/>
      <c r="O618" s="65" t="s">
        <v>15</v>
      </c>
      <c r="P618" s="66"/>
      <c r="Q618" s="66"/>
      <c r="R618" s="66"/>
      <c r="S618" s="212"/>
    </row>
    <row r="619" spans="1:19" ht="27">
      <c r="A619" s="217"/>
      <c r="B619" s="206"/>
      <c r="C619" s="206"/>
      <c r="D619" s="206"/>
      <c r="E619" s="206"/>
      <c r="F619" s="209"/>
      <c r="G619" s="209"/>
      <c r="H619" s="210"/>
      <c r="I619" s="210"/>
      <c r="J619" s="64"/>
      <c r="K619" s="211"/>
      <c r="L619" s="211"/>
      <c r="M619" s="211"/>
      <c r="N619" s="211"/>
      <c r="O619" s="65" t="s">
        <v>16</v>
      </c>
      <c r="P619" s="66">
        <v>521000000</v>
      </c>
      <c r="Q619" s="66"/>
      <c r="R619" s="66"/>
      <c r="S619" s="212"/>
    </row>
    <row r="620" spans="1:19" ht="13.5">
      <c r="A620" s="217"/>
      <c r="B620" s="206"/>
      <c r="C620" s="206"/>
      <c r="D620" s="206"/>
      <c r="E620" s="206"/>
      <c r="F620" s="209"/>
      <c r="G620" s="209"/>
      <c r="H620" s="210"/>
      <c r="I620" s="210"/>
      <c r="J620" s="64"/>
      <c r="K620" s="211"/>
      <c r="L620" s="211"/>
      <c r="M620" s="211"/>
      <c r="N620" s="211"/>
      <c r="O620" s="65" t="s">
        <v>17</v>
      </c>
      <c r="P620" s="66"/>
      <c r="Q620" s="66"/>
      <c r="R620" s="66"/>
      <c r="S620" s="212"/>
    </row>
    <row r="621" spans="1:19" ht="13.5">
      <c r="A621" s="217"/>
      <c r="B621" s="206"/>
      <c r="C621" s="206"/>
      <c r="D621" s="206"/>
      <c r="E621" s="206"/>
      <c r="F621" s="209"/>
      <c r="G621" s="209"/>
      <c r="H621" s="210"/>
      <c r="I621" s="210"/>
      <c r="J621" s="64"/>
      <c r="K621" s="211"/>
      <c r="L621" s="211"/>
      <c r="M621" s="211"/>
      <c r="N621" s="211"/>
      <c r="O621" s="65" t="s">
        <v>18</v>
      </c>
      <c r="P621" s="66"/>
      <c r="Q621" s="66"/>
      <c r="R621" s="66"/>
      <c r="S621" s="212"/>
    </row>
    <row r="622" spans="1:19" ht="13.5">
      <c r="A622" s="217"/>
      <c r="B622" s="206"/>
      <c r="C622" s="206"/>
      <c r="D622" s="206"/>
      <c r="E622" s="206"/>
      <c r="F622" s="209"/>
      <c r="G622" s="209"/>
      <c r="H622" s="210"/>
      <c r="I622" s="210"/>
      <c r="J622" s="64"/>
      <c r="K622" s="211"/>
      <c r="L622" s="211"/>
      <c r="M622" s="211"/>
      <c r="N622" s="211"/>
      <c r="O622" s="65" t="s">
        <v>19</v>
      </c>
      <c r="P622" s="66"/>
      <c r="Q622" s="66"/>
      <c r="R622" s="66"/>
      <c r="S622" s="212"/>
    </row>
    <row r="623" spans="1:19" ht="13.5">
      <c r="A623" s="217"/>
      <c r="B623" s="206"/>
      <c r="C623" s="206"/>
      <c r="D623" s="206"/>
      <c r="E623" s="206"/>
      <c r="F623" s="209"/>
      <c r="G623" s="209"/>
      <c r="H623" s="210"/>
      <c r="I623" s="210"/>
      <c r="J623" s="64"/>
      <c r="K623" s="211"/>
      <c r="L623" s="211"/>
      <c r="M623" s="211"/>
      <c r="N623" s="211"/>
      <c r="O623" s="65" t="s">
        <v>45</v>
      </c>
      <c r="P623" s="66"/>
      <c r="Q623" s="66"/>
      <c r="R623" s="66"/>
      <c r="S623" s="212"/>
    </row>
    <row r="624" spans="1:19" ht="27">
      <c r="A624" s="217"/>
      <c r="B624" s="206"/>
      <c r="C624" s="206"/>
      <c r="D624" s="206"/>
      <c r="E624" s="206" t="s">
        <v>638</v>
      </c>
      <c r="F624" s="206" t="s">
        <v>639</v>
      </c>
      <c r="G624" s="206" t="s">
        <v>640</v>
      </c>
      <c r="H624" s="209">
        <v>50</v>
      </c>
      <c r="I624" s="209">
        <v>1</v>
      </c>
      <c r="J624" s="64" t="s">
        <v>641</v>
      </c>
      <c r="K624" s="211">
        <v>25</v>
      </c>
      <c r="L624" s="211">
        <v>25</v>
      </c>
      <c r="M624" s="211">
        <v>25</v>
      </c>
      <c r="N624" s="211">
        <v>25</v>
      </c>
      <c r="O624" s="65" t="s">
        <v>12</v>
      </c>
      <c r="P624" s="66"/>
      <c r="Q624" s="66"/>
      <c r="R624" s="66"/>
      <c r="S624" s="213">
        <v>0</v>
      </c>
    </row>
    <row r="625" spans="1:19" ht="27">
      <c r="A625" s="217"/>
      <c r="B625" s="206"/>
      <c r="C625" s="206"/>
      <c r="D625" s="206"/>
      <c r="E625" s="206"/>
      <c r="F625" s="209"/>
      <c r="G625" s="206"/>
      <c r="H625" s="210"/>
      <c r="I625" s="210"/>
      <c r="J625" s="64" t="s">
        <v>642</v>
      </c>
      <c r="K625" s="211"/>
      <c r="L625" s="211"/>
      <c r="M625" s="211"/>
      <c r="N625" s="211"/>
      <c r="O625" s="65" t="s">
        <v>13</v>
      </c>
      <c r="P625" s="67"/>
      <c r="Q625" s="67"/>
      <c r="R625" s="67"/>
      <c r="S625" s="213"/>
    </row>
    <row r="626" spans="1:19" ht="13.5">
      <c r="A626" s="217"/>
      <c r="B626" s="206"/>
      <c r="C626" s="206"/>
      <c r="D626" s="206"/>
      <c r="E626" s="206"/>
      <c r="F626" s="209"/>
      <c r="G626" s="206"/>
      <c r="H626" s="210"/>
      <c r="I626" s="210"/>
      <c r="J626" s="64" t="s">
        <v>643</v>
      </c>
      <c r="K626" s="211"/>
      <c r="L626" s="211"/>
      <c r="M626" s="211"/>
      <c r="N626" s="211"/>
      <c r="O626" s="65" t="s">
        <v>14</v>
      </c>
      <c r="P626" s="66"/>
      <c r="Q626" s="66"/>
      <c r="R626" s="66"/>
      <c r="S626" s="213"/>
    </row>
    <row r="627" spans="1:19" ht="13.5">
      <c r="A627" s="217"/>
      <c r="B627" s="206"/>
      <c r="C627" s="206"/>
      <c r="D627" s="206"/>
      <c r="E627" s="206"/>
      <c r="F627" s="209"/>
      <c r="G627" s="206"/>
      <c r="H627" s="210"/>
      <c r="I627" s="210"/>
      <c r="J627" s="64" t="s">
        <v>644</v>
      </c>
      <c r="K627" s="211"/>
      <c r="L627" s="211"/>
      <c r="M627" s="211"/>
      <c r="N627" s="211"/>
      <c r="O627" s="65" t="s">
        <v>15</v>
      </c>
      <c r="P627" s="66"/>
      <c r="Q627" s="66"/>
      <c r="R627" s="66"/>
      <c r="S627" s="213"/>
    </row>
    <row r="628" spans="1:19" ht="27">
      <c r="A628" s="217"/>
      <c r="B628" s="206"/>
      <c r="C628" s="206"/>
      <c r="D628" s="206"/>
      <c r="E628" s="206"/>
      <c r="F628" s="209"/>
      <c r="G628" s="206"/>
      <c r="H628" s="210"/>
      <c r="I628" s="210"/>
      <c r="J628" s="64"/>
      <c r="K628" s="211"/>
      <c r="L628" s="211"/>
      <c r="M628" s="211"/>
      <c r="N628" s="211"/>
      <c r="O628" s="65" t="s">
        <v>16</v>
      </c>
      <c r="P628" s="66"/>
      <c r="Q628" s="66"/>
      <c r="R628" s="66"/>
      <c r="S628" s="213"/>
    </row>
    <row r="629" spans="1:19" ht="13.5">
      <c r="A629" s="217"/>
      <c r="B629" s="206"/>
      <c r="C629" s="206"/>
      <c r="D629" s="206"/>
      <c r="E629" s="206"/>
      <c r="F629" s="209"/>
      <c r="G629" s="206"/>
      <c r="H629" s="210"/>
      <c r="I629" s="210"/>
      <c r="J629" s="64"/>
      <c r="K629" s="211"/>
      <c r="L629" s="211"/>
      <c r="M629" s="211"/>
      <c r="N629" s="211"/>
      <c r="O629" s="65" t="s">
        <v>17</v>
      </c>
      <c r="P629" s="66"/>
      <c r="Q629" s="66"/>
      <c r="R629" s="66"/>
      <c r="S629" s="213"/>
    </row>
    <row r="630" spans="1:19" ht="13.5">
      <c r="A630" s="217"/>
      <c r="B630" s="206"/>
      <c r="C630" s="206"/>
      <c r="D630" s="206"/>
      <c r="E630" s="206"/>
      <c r="F630" s="209"/>
      <c r="G630" s="206"/>
      <c r="H630" s="210"/>
      <c r="I630" s="210"/>
      <c r="J630" s="64"/>
      <c r="K630" s="211"/>
      <c r="L630" s="211"/>
      <c r="M630" s="211"/>
      <c r="N630" s="211"/>
      <c r="O630" s="65" t="s">
        <v>18</v>
      </c>
      <c r="P630" s="66"/>
      <c r="Q630" s="66"/>
      <c r="R630" s="66"/>
      <c r="S630" s="213"/>
    </row>
    <row r="631" spans="1:19" ht="13.5">
      <c r="A631" s="217"/>
      <c r="B631" s="206"/>
      <c r="C631" s="206"/>
      <c r="D631" s="206"/>
      <c r="E631" s="206"/>
      <c r="F631" s="209"/>
      <c r="G631" s="206"/>
      <c r="H631" s="210"/>
      <c r="I631" s="210"/>
      <c r="J631" s="64"/>
      <c r="K631" s="211"/>
      <c r="L631" s="211"/>
      <c r="M631" s="211"/>
      <c r="N631" s="211"/>
      <c r="O631" s="65" t="s">
        <v>19</v>
      </c>
      <c r="P631" s="66"/>
      <c r="Q631" s="66"/>
      <c r="R631" s="66"/>
      <c r="S631" s="213"/>
    </row>
    <row r="632" spans="1:19" ht="13.5">
      <c r="A632" s="217"/>
      <c r="B632" s="206"/>
      <c r="C632" s="206"/>
      <c r="D632" s="206"/>
      <c r="E632" s="206"/>
      <c r="F632" s="209"/>
      <c r="G632" s="206"/>
      <c r="H632" s="210"/>
      <c r="I632" s="210"/>
      <c r="J632" s="64"/>
      <c r="K632" s="211"/>
      <c r="L632" s="211"/>
      <c r="M632" s="211"/>
      <c r="N632" s="211"/>
      <c r="O632" s="65" t="s">
        <v>45</v>
      </c>
      <c r="P632" s="66"/>
      <c r="Q632" s="66"/>
      <c r="R632" s="66"/>
      <c r="S632" s="213"/>
    </row>
    <row r="633" spans="1:19" ht="54">
      <c r="A633" s="217"/>
      <c r="B633" s="206" t="s">
        <v>140</v>
      </c>
      <c r="C633" s="206" t="s">
        <v>34</v>
      </c>
      <c r="D633" s="206" t="s">
        <v>645</v>
      </c>
      <c r="E633" s="206" t="s">
        <v>646</v>
      </c>
      <c r="F633" s="206" t="s">
        <v>647</v>
      </c>
      <c r="G633" s="206" t="s">
        <v>648</v>
      </c>
      <c r="H633" s="209">
        <v>50</v>
      </c>
      <c r="I633" s="209">
        <v>0</v>
      </c>
      <c r="J633" s="68" t="s">
        <v>649</v>
      </c>
      <c r="K633" s="211">
        <v>10</v>
      </c>
      <c r="L633" s="211">
        <v>25</v>
      </c>
      <c r="M633" s="211">
        <v>30</v>
      </c>
      <c r="N633" s="211">
        <v>35</v>
      </c>
      <c r="O633" s="65" t="s">
        <v>12</v>
      </c>
      <c r="P633" s="66"/>
      <c r="Q633" s="66"/>
      <c r="R633" s="66"/>
      <c r="S633" s="213">
        <v>0</v>
      </c>
    </row>
    <row r="634" spans="1:19" ht="27">
      <c r="A634" s="217"/>
      <c r="B634" s="206"/>
      <c r="C634" s="206"/>
      <c r="D634" s="206"/>
      <c r="E634" s="209"/>
      <c r="F634" s="206"/>
      <c r="G634" s="206"/>
      <c r="H634" s="210"/>
      <c r="I634" s="210"/>
      <c r="J634" s="64" t="s">
        <v>650</v>
      </c>
      <c r="K634" s="211"/>
      <c r="L634" s="211"/>
      <c r="M634" s="211"/>
      <c r="N634" s="211"/>
      <c r="O634" s="65" t="s">
        <v>13</v>
      </c>
      <c r="P634" s="66"/>
      <c r="Q634" s="66"/>
      <c r="R634" s="66"/>
      <c r="S634" s="213"/>
    </row>
    <row r="635" spans="1:19" ht="13.5">
      <c r="A635" s="217"/>
      <c r="B635" s="206"/>
      <c r="C635" s="206"/>
      <c r="D635" s="206"/>
      <c r="E635" s="209"/>
      <c r="F635" s="206"/>
      <c r="G635" s="206"/>
      <c r="H635" s="210"/>
      <c r="I635" s="210"/>
      <c r="J635" s="64" t="s">
        <v>651</v>
      </c>
      <c r="K635" s="211"/>
      <c r="L635" s="211"/>
      <c r="M635" s="211"/>
      <c r="N635" s="211"/>
      <c r="O635" s="65" t="s">
        <v>14</v>
      </c>
      <c r="P635" s="66"/>
      <c r="Q635" s="66"/>
      <c r="R635" s="66"/>
      <c r="S635" s="213"/>
    </row>
    <row r="636" spans="1:19" ht="13.5">
      <c r="A636" s="217"/>
      <c r="B636" s="206"/>
      <c r="C636" s="206"/>
      <c r="D636" s="206"/>
      <c r="E636" s="209"/>
      <c r="F636" s="206"/>
      <c r="G636" s="206"/>
      <c r="H636" s="210"/>
      <c r="I636" s="210"/>
      <c r="J636" s="64"/>
      <c r="K636" s="211"/>
      <c r="L636" s="211"/>
      <c r="M636" s="211"/>
      <c r="N636" s="211"/>
      <c r="O636" s="65" t="s">
        <v>15</v>
      </c>
      <c r="P636" s="66"/>
      <c r="Q636" s="66"/>
      <c r="R636" s="66"/>
      <c r="S636" s="213"/>
    </row>
    <row r="637" spans="1:19" ht="27">
      <c r="A637" s="135"/>
      <c r="B637" s="206"/>
      <c r="C637" s="206"/>
      <c r="D637" s="206"/>
      <c r="E637" s="209"/>
      <c r="F637" s="206"/>
      <c r="G637" s="206"/>
      <c r="H637" s="210"/>
      <c r="I637" s="210"/>
      <c r="J637" s="64"/>
      <c r="K637" s="211"/>
      <c r="L637" s="211"/>
      <c r="M637" s="211"/>
      <c r="N637" s="211"/>
      <c r="O637" s="65" t="s">
        <v>16</v>
      </c>
      <c r="P637" s="66"/>
      <c r="Q637" s="66"/>
      <c r="R637" s="66"/>
      <c r="S637" s="213"/>
    </row>
    <row r="638" spans="1:19" ht="13.5">
      <c r="A638" s="135"/>
      <c r="B638" s="206"/>
      <c r="C638" s="206"/>
      <c r="D638" s="206"/>
      <c r="E638" s="209"/>
      <c r="F638" s="206"/>
      <c r="G638" s="206"/>
      <c r="H638" s="210"/>
      <c r="I638" s="210"/>
      <c r="J638" s="64"/>
      <c r="K638" s="211"/>
      <c r="L638" s="211"/>
      <c r="M638" s="211"/>
      <c r="N638" s="211"/>
      <c r="O638" s="65" t="s">
        <v>17</v>
      </c>
      <c r="P638" s="66"/>
      <c r="Q638" s="66"/>
      <c r="R638" s="66"/>
      <c r="S638" s="213"/>
    </row>
    <row r="639" spans="1:19" ht="13.5">
      <c r="A639" s="135"/>
      <c r="B639" s="206"/>
      <c r="C639" s="206"/>
      <c r="D639" s="206"/>
      <c r="E639" s="209"/>
      <c r="F639" s="206"/>
      <c r="G639" s="206"/>
      <c r="H639" s="210"/>
      <c r="I639" s="210"/>
      <c r="J639" s="64"/>
      <c r="K639" s="211"/>
      <c r="L639" s="211"/>
      <c r="M639" s="211"/>
      <c r="N639" s="211"/>
      <c r="O639" s="65" t="s">
        <v>18</v>
      </c>
      <c r="P639" s="66"/>
      <c r="Q639" s="66"/>
      <c r="R639" s="66"/>
      <c r="S639" s="213"/>
    </row>
    <row r="640" spans="1:19" ht="13.5">
      <c r="A640" s="216" t="s">
        <v>1167</v>
      </c>
      <c r="B640" s="206"/>
      <c r="C640" s="206"/>
      <c r="D640" s="206"/>
      <c r="E640" s="209"/>
      <c r="F640" s="206"/>
      <c r="G640" s="206"/>
      <c r="H640" s="210"/>
      <c r="I640" s="210"/>
      <c r="J640" s="64"/>
      <c r="K640" s="211"/>
      <c r="L640" s="211"/>
      <c r="M640" s="211"/>
      <c r="N640" s="211"/>
      <c r="O640" s="65" t="s">
        <v>19</v>
      </c>
      <c r="P640" s="66"/>
      <c r="Q640" s="66"/>
      <c r="R640" s="66"/>
      <c r="S640" s="213"/>
    </row>
    <row r="641" spans="1:19" ht="13.5">
      <c r="A641" s="217"/>
      <c r="B641" s="206"/>
      <c r="C641" s="206"/>
      <c r="D641" s="206"/>
      <c r="E641" s="209"/>
      <c r="F641" s="206"/>
      <c r="G641" s="206"/>
      <c r="H641" s="210"/>
      <c r="I641" s="210"/>
      <c r="J641" s="64"/>
      <c r="K641" s="211"/>
      <c r="L641" s="211"/>
      <c r="M641" s="211"/>
      <c r="N641" s="211"/>
      <c r="O641" s="65" t="s">
        <v>45</v>
      </c>
      <c r="P641" s="66"/>
      <c r="Q641" s="66"/>
      <c r="R641" s="66"/>
      <c r="S641" s="213"/>
    </row>
    <row r="642" spans="1:19" ht="67.5">
      <c r="A642" s="217"/>
      <c r="B642" s="206"/>
      <c r="C642" s="206"/>
      <c r="D642" s="206" t="s">
        <v>652</v>
      </c>
      <c r="E642" s="206" t="s">
        <v>653</v>
      </c>
      <c r="F642" s="206" t="s">
        <v>654</v>
      </c>
      <c r="G642" s="206" t="s">
        <v>655</v>
      </c>
      <c r="H642" s="209">
        <v>50</v>
      </c>
      <c r="I642" s="209">
        <v>0</v>
      </c>
      <c r="J642" s="68" t="s">
        <v>656</v>
      </c>
      <c r="K642" s="211">
        <v>10</v>
      </c>
      <c r="L642" s="211">
        <v>25</v>
      </c>
      <c r="M642" s="211">
        <v>25</v>
      </c>
      <c r="N642" s="211">
        <v>40</v>
      </c>
      <c r="O642" s="65" t="s">
        <v>12</v>
      </c>
      <c r="P642" s="66"/>
      <c r="Q642" s="66"/>
      <c r="R642" s="66"/>
      <c r="S642" s="213">
        <v>0</v>
      </c>
    </row>
    <row r="643" spans="1:19" ht="13.5">
      <c r="A643" s="217"/>
      <c r="B643" s="206"/>
      <c r="C643" s="206"/>
      <c r="D643" s="206"/>
      <c r="E643" s="206"/>
      <c r="F643" s="209"/>
      <c r="G643" s="206"/>
      <c r="H643" s="210"/>
      <c r="I643" s="210"/>
      <c r="J643" s="64" t="s">
        <v>657</v>
      </c>
      <c r="K643" s="211"/>
      <c r="L643" s="211"/>
      <c r="M643" s="211"/>
      <c r="N643" s="211"/>
      <c r="O643" s="65" t="s">
        <v>13</v>
      </c>
      <c r="P643" s="66"/>
      <c r="Q643" s="66"/>
      <c r="R643" s="66"/>
      <c r="S643" s="213"/>
    </row>
    <row r="644" spans="1:19" ht="13.5">
      <c r="A644" s="217"/>
      <c r="B644" s="206"/>
      <c r="C644" s="206"/>
      <c r="D644" s="206"/>
      <c r="E644" s="206"/>
      <c r="F644" s="209"/>
      <c r="G644" s="206"/>
      <c r="H644" s="210"/>
      <c r="I644" s="210"/>
      <c r="J644" s="64" t="s">
        <v>658</v>
      </c>
      <c r="K644" s="211"/>
      <c r="L644" s="211"/>
      <c r="M644" s="211"/>
      <c r="N644" s="211"/>
      <c r="O644" s="65" t="s">
        <v>14</v>
      </c>
      <c r="P644" s="66"/>
      <c r="Q644" s="66"/>
      <c r="R644" s="66"/>
      <c r="S644" s="213"/>
    </row>
    <row r="645" spans="1:19" ht="13.5">
      <c r="A645" s="217"/>
      <c r="B645" s="206"/>
      <c r="C645" s="206"/>
      <c r="D645" s="206"/>
      <c r="E645" s="206"/>
      <c r="F645" s="209"/>
      <c r="G645" s="206"/>
      <c r="H645" s="210"/>
      <c r="I645" s="210"/>
      <c r="J645" s="64"/>
      <c r="K645" s="211"/>
      <c r="L645" s="211"/>
      <c r="M645" s="211"/>
      <c r="N645" s="211"/>
      <c r="O645" s="65" t="s">
        <v>15</v>
      </c>
      <c r="P645" s="66"/>
      <c r="Q645" s="66"/>
      <c r="R645" s="66"/>
      <c r="S645" s="213"/>
    </row>
    <row r="646" spans="1:19" ht="27">
      <c r="A646" s="217"/>
      <c r="B646" s="206"/>
      <c r="C646" s="206"/>
      <c r="D646" s="206"/>
      <c r="E646" s="206"/>
      <c r="F646" s="209"/>
      <c r="G646" s="206"/>
      <c r="H646" s="210"/>
      <c r="I646" s="210"/>
      <c r="J646" s="64"/>
      <c r="K646" s="211"/>
      <c r="L646" s="211"/>
      <c r="M646" s="211"/>
      <c r="N646" s="211"/>
      <c r="O646" s="65" t="s">
        <v>16</v>
      </c>
      <c r="P646" s="66"/>
      <c r="Q646" s="66"/>
      <c r="R646" s="66"/>
      <c r="S646" s="213"/>
    </row>
    <row r="647" spans="1:19" ht="13.5">
      <c r="A647" s="217"/>
      <c r="B647" s="206"/>
      <c r="C647" s="206"/>
      <c r="D647" s="206"/>
      <c r="E647" s="206"/>
      <c r="F647" s="209"/>
      <c r="G647" s="206"/>
      <c r="H647" s="210"/>
      <c r="I647" s="210"/>
      <c r="J647" s="64"/>
      <c r="K647" s="211"/>
      <c r="L647" s="211"/>
      <c r="M647" s="211"/>
      <c r="N647" s="211"/>
      <c r="O647" s="65" t="s">
        <v>17</v>
      </c>
      <c r="P647" s="66"/>
      <c r="Q647" s="66"/>
      <c r="R647" s="66"/>
      <c r="S647" s="213"/>
    </row>
    <row r="648" spans="1:19" ht="13.5">
      <c r="A648" s="217"/>
      <c r="B648" s="206"/>
      <c r="C648" s="206"/>
      <c r="D648" s="206"/>
      <c r="E648" s="206"/>
      <c r="F648" s="209"/>
      <c r="G648" s="206"/>
      <c r="H648" s="210"/>
      <c r="I648" s="210"/>
      <c r="J648" s="64"/>
      <c r="K648" s="211"/>
      <c r="L648" s="211"/>
      <c r="M648" s="211"/>
      <c r="N648" s="211"/>
      <c r="O648" s="65" t="s">
        <v>18</v>
      </c>
      <c r="P648" s="66"/>
      <c r="Q648" s="66"/>
      <c r="R648" s="66"/>
      <c r="S648" s="213"/>
    </row>
    <row r="649" spans="1:19" ht="13.5">
      <c r="A649" s="217"/>
      <c r="B649" s="206"/>
      <c r="C649" s="206"/>
      <c r="D649" s="206"/>
      <c r="E649" s="206"/>
      <c r="F649" s="209"/>
      <c r="G649" s="206"/>
      <c r="H649" s="210"/>
      <c r="I649" s="210"/>
      <c r="J649" s="64"/>
      <c r="K649" s="211"/>
      <c r="L649" s="211"/>
      <c r="M649" s="211"/>
      <c r="N649" s="211"/>
      <c r="O649" s="65" t="s">
        <v>19</v>
      </c>
      <c r="P649" s="66"/>
      <c r="Q649" s="66"/>
      <c r="R649" s="66"/>
      <c r="S649" s="213"/>
    </row>
    <row r="650" spans="1:19" ht="13.5">
      <c r="A650" s="217"/>
      <c r="B650" s="206"/>
      <c r="C650" s="206"/>
      <c r="D650" s="206"/>
      <c r="E650" s="206"/>
      <c r="F650" s="209"/>
      <c r="G650" s="206"/>
      <c r="H650" s="210"/>
      <c r="I650" s="210"/>
      <c r="J650" s="64"/>
      <c r="K650" s="211"/>
      <c r="L650" s="211"/>
      <c r="M650" s="211"/>
      <c r="N650" s="211"/>
      <c r="O650" s="65" t="s">
        <v>45</v>
      </c>
      <c r="P650" s="66"/>
      <c r="Q650" s="66"/>
      <c r="R650" s="66"/>
      <c r="S650" s="213"/>
    </row>
    <row r="651" spans="1:19" ht="40.5">
      <c r="A651" s="217"/>
      <c r="B651" s="206" t="s">
        <v>47</v>
      </c>
      <c r="C651" s="206" t="s">
        <v>38</v>
      </c>
      <c r="D651" s="206" t="s">
        <v>659</v>
      </c>
      <c r="E651" s="206" t="s">
        <v>660</v>
      </c>
      <c r="F651" s="206" t="s">
        <v>661</v>
      </c>
      <c r="G651" s="206" t="s">
        <v>662</v>
      </c>
      <c r="H651" s="209">
        <v>5.3</v>
      </c>
      <c r="I651" s="209">
        <v>0</v>
      </c>
      <c r="J651" s="64" t="s">
        <v>663</v>
      </c>
      <c r="K651" s="211">
        <v>25</v>
      </c>
      <c r="L651" s="211">
        <v>25</v>
      </c>
      <c r="M651" s="211">
        <v>25</v>
      </c>
      <c r="N651" s="211">
        <v>25</v>
      </c>
      <c r="O651" s="65" t="s">
        <v>12</v>
      </c>
      <c r="P651" s="66">
        <v>86118500</v>
      </c>
      <c r="Q651" s="66"/>
      <c r="R651" s="66"/>
      <c r="S651" s="212">
        <v>174900000</v>
      </c>
    </row>
    <row r="652" spans="1:19" ht="27">
      <c r="A652" s="217"/>
      <c r="B652" s="206"/>
      <c r="C652" s="206"/>
      <c r="D652" s="206"/>
      <c r="E652" s="206"/>
      <c r="F652" s="206"/>
      <c r="G652" s="206"/>
      <c r="H652" s="210"/>
      <c r="I652" s="210"/>
      <c r="J652" s="64" t="s">
        <v>664</v>
      </c>
      <c r="K652" s="211"/>
      <c r="L652" s="211"/>
      <c r="M652" s="211"/>
      <c r="N652" s="211"/>
      <c r="O652" s="65" t="s">
        <v>665</v>
      </c>
      <c r="P652" s="69"/>
      <c r="Q652" s="66"/>
      <c r="R652" s="66"/>
      <c r="S652" s="212"/>
    </row>
    <row r="653" spans="1:19" ht="27">
      <c r="A653" s="217"/>
      <c r="B653" s="206"/>
      <c r="C653" s="206"/>
      <c r="D653" s="206"/>
      <c r="E653" s="206"/>
      <c r="F653" s="206"/>
      <c r="G653" s="206"/>
      <c r="H653" s="210"/>
      <c r="I653" s="210"/>
      <c r="J653" s="64" t="s">
        <v>666</v>
      </c>
      <c r="K653" s="211"/>
      <c r="L653" s="211"/>
      <c r="M653" s="211"/>
      <c r="N653" s="211"/>
      <c r="O653" s="65" t="s">
        <v>14</v>
      </c>
      <c r="P653" s="66"/>
      <c r="Q653" s="66"/>
      <c r="R653" s="66"/>
      <c r="S653" s="212"/>
    </row>
    <row r="654" spans="1:19" ht="13.5">
      <c r="A654" s="217"/>
      <c r="B654" s="206"/>
      <c r="C654" s="206"/>
      <c r="D654" s="206"/>
      <c r="E654" s="206"/>
      <c r="F654" s="206"/>
      <c r="G654" s="206"/>
      <c r="H654" s="210"/>
      <c r="I654" s="210"/>
      <c r="J654" s="70" t="s">
        <v>667</v>
      </c>
      <c r="K654" s="211"/>
      <c r="L654" s="211"/>
      <c r="M654" s="211"/>
      <c r="N654" s="211"/>
      <c r="O654" s="65" t="s">
        <v>15</v>
      </c>
      <c r="P654" s="66"/>
      <c r="Q654" s="66"/>
      <c r="R654" s="66"/>
      <c r="S654" s="212"/>
    </row>
    <row r="655" spans="1:19" ht="27">
      <c r="A655" s="217"/>
      <c r="B655" s="206"/>
      <c r="C655" s="206"/>
      <c r="D655" s="206"/>
      <c r="E655" s="206"/>
      <c r="F655" s="206"/>
      <c r="G655" s="206"/>
      <c r="H655" s="210"/>
      <c r="I655" s="210"/>
      <c r="J655" s="64" t="s">
        <v>668</v>
      </c>
      <c r="K655" s="211"/>
      <c r="L655" s="211"/>
      <c r="M655" s="211"/>
      <c r="N655" s="211"/>
      <c r="O655" s="65" t="s">
        <v>16</v>
      </c>
      <c r="P655" s="66">
        <v>50000000</v>
      </c>
      <c r="Q655" s="66"/>
      <c r="R655" s="66"/>
      <c r="S655" s="212"/>
    </row>
    <row r="656" spans="1:19" ht="13.5">
      <c r="A656" s="217"/>
      <c r="B656" s="206"/>
      <c r="C656" s="206"/>
      <c r="D656" s="206"/>
      <c r="E656" s="206"/>
      <c r="F656" s="206"/>
      <c r="G656" s="206"/>
      <c r="H656" s="210"/>
      <c r="I656" s="210"/>
      <c r="J656" s="70"/>
      <c r="K656" s="211"/>
      <c r="L656" s="211"/>
      <c r="M656" s="211"/>
      <c r="N656" s="211"/>
      <c r="O656" s="65" t="s">
        <v>17</v>
      </c>
      <c r="P656" s="66"/>
      <c r="Q656" s="66"/>
      <c r="R656" s="66"/>
      <c r="S656" s="212"/>
    </row>
    <row r="657" spans="1:19" ht="13.5">
      <c r="A657" s="217"/>
      <c r="B657" s="206"/>
      <c r="C657" s="206"/>
      <c r="D657" s="206"/>
      <c r="E657" s="206"/>
      <c r="F657" s="206"/>
      <c r="G657" s="206"/>
      <c r="H657" s="210"/>
      <c r="I657" s="210"/>
      <c r="J657" s="70"/>
      <c r="K657" s="211"/>
      <c r="L657" s="211"/>
      <c r="M657" s="211"/>
      <c r="N657" s="211"/>
      <c r="O657" s="65" t="s">
        <v>669</v>
      </c>
      <c r="P657" s="66">
        <v>38781500</v>
      </c>
      <c r="Q657" s="66"/>
      <c r="R657" s="66"/>
      <c r="S657" s="212"/>
    </row>
    <row r="658" spans="1:19" ht="13.5">
      <c r="A658" s="217"/>
      <c r="B658" s="206"/>
      <c r="C658" s="206"/>
      <c r="D658" s="206"/>
      <c r="E658" s="206"/>
      <c r="F658" s="206"/>
      <c r="G658" s="206"/>
      <c r="H658" s="210"/>
      <c r="I658" s="210"/>
      <c r="J658" s="64"/>
      <c r="K658" s="211"/>
      <c r="L658" s="211"/>
      <c r="M658" s="211"/>
      <c r="N658" s="211"/>
      <c r="O658" s="65" t="s">
        <v>18</v>
      </c>
      <c r="P658" s="66"/>
      <c r="Q658" s="66"/>
      <c r="R658" s="66"/>
      <c r="S658" s="212"/>
    </row>
    <row r="659" spans="1:19" ht="13.5">
      <c r="A659" s="217"/>
      <c r="B659" s="206"/>
      <c r="C659" s="206"/>
      <c r="D659" s="206"/>
      <c r="E659" s="206"/>
      <c r="F659" s="206"/>
      <c r="G659" s="206"/>
      <c r="H659" s="210"/>
      <c r="I659" s="210"/>
      <c r="J659" s="64"/>
      <c r="K659" s="211"/>
      <c r="L659" s="211"/>
      <c r="M659" s="211"/>
      <c r="N659" s="211"/>
      <c r="O659" s="65" t="s">
        <v>19</v>
      </c>
      <c r="P659" s="66"/>
      <c r="Q659" s="66"/>
      <c r="R659" s="66"/>
      <c r="S659" s="212"/>
    </row>
    <row r="660" spans="1:19" ht="13.5">
      <c r="A660" s="217"/>
      <c r="B660" s="206"/>
      <c r="C660" s="206"/>
      <c r="D660" s="206"/>
      <c r="E660" s="206"/>
      <c r="F660" s="206"/>
      <c r="G660" s="206"/>
      <c r="H660" s="210"/>
      <c r="I660" s="210"/>
      <c r="J660" s="64"/>
      <c r="K660" s="211"/>
      <c r="L660" s="211"/>
      <c r="M660" s="211"/>
      <c r="N660" s="211"/>
      <c r="O660" s="65" t="s">
        <v>45</v>
      </c>
      <c r="P660" s="66"/>
      <c r="Q660" s="66"/>
      <c r="R660" s="66"/>
      <c r="S660" s="212"/>
    </row>
    <row r="661" spans="1:19" ht="27">
      <c r="A661" s="217"/>
      <c r="B661" s="206"/>
      <c r="C661" s="206"/>
      <c r="D661" s="206"/>
      <c r="E661" s="206" t="s">
        <v>670</v>
      </c>
      <c r="F661" s="206" t="s">
        <v>671</v>
      </c>
      <c r="G661" s="206" t="s">
        <v>672</v>
      </c>
      <c r="H661" s="209">
        <v>5.3</v>
      </c>
      <c r="I661" s="209">
        <v>0</v>
      </c>
      <c r="J661" s="64" t="s">
        <v>673</v>
      </c>
      <c r="K661" s="211">
        <v>10</v>
      </c>
      <c r="L661" s="211">
        <v>10</v>
      </c>
      <c r="M661" s="211">
        <v>40</v>
      </c>
      <c r="N661" s="211">
        <v>40</v>
      </c>
      <c r="O661" s="65" t="s">
        <v>674</v>
      </c>
      <c r="P661" s="66">
        <v>40000000</v>
      </c>
      <c r="Q661" s="66"/>
      <c r="R661" s="66"/>
      <c r="S661" s="212">
        <v>40000000</v>
      </c>
    </row>
    <row r="662" spans="1:19" ht="13.5">
      <c r="A662" s="135"/>
      <c r="B662" s="206"/>
      <c r="C662" s="206"/>
      <c r="D662" s="206"/>
      <c r="E662" s="209"/>
      <c r="F662" s="206"/>
      <c r="G662" s="206"/>
      <c r="H662" s="210"/>
      <c r="I662" s="210"/>
      <c r="J662" s="64" t="s">
        <v>675</v>
      </c>
      <c r="K662" s="211"/>
      <c r="L662" s="211"/>
      <c r="M662" s="211"/>
      <c r="N662" s="211"/>
      <c r="O662" s="65" t="s">
        <v>13</v>
      </c>
      <c r="P662" s="66"/>
      <c r="Q662" s="66"/>
      <c r="R662" s="66"/>
      <c r="S662" s="212"/>
    </row>
    <row r="663" spans="1:19" ht="27">
      <c r="A663" s="135"/>
      <c r="B663" s="206"/>
      <c r="C663" s="206"/>
      <c r="D663" s="206"/>
      <c r="E663" s="209"/>
      <c r="F663" s="206"/>
      <c r="G663" s="206"/>
      <c r="H663" s="210"/>
      <c r="I663" s="210"/>
      <c r="J663" s="64" t="s">
        <v>676</v>
      </c>
      <c r="K663" s="211"/>
      <c r="L663" s="211"/>
      <c r="M663" s="211"/>
      <c r="N663" s="211"/>
      <c r="O663" s="65" t="s">
        <v>14</v>
      </c>
      <c r="P663" s="66"/>
      <c r="Q663" s="66"/>
      <c r="R663" s="66"/>
      <c r="S663" s="212"/>
    </row>
    <row r="664" spans="1:19" ht="27">
      <c r="A664" s="135"/>
      <c r="B664" s="206"/>
      <c r="C664" s="206"/>
      <c r="D664" s="206"/>
      <c r="E664" s="209"/>
      <c r="F664" s="206"/>
      <c r="G664" s="206"/>
      <c r="H664" s="210"/>
      <c r="I664" s="210"/>
      <c r="J664" s="64" t="s">
        <v>677</v>
      </c>
      <c r="K664" s="211"/>
      <c r="L664" s="211"/>
      <c r="M664" s="211"/>
      <c r="N664" s="211"/>
      <c r="O664" s="65" t="s">
        <v>15</v>
      </c>
      <c r="P664" s="66"/>
      <c r="Q664" s="66"/>
      <c r="R664" s="66"/>
      <c r="S664" s="212"/>
    </row>
    <row r="665" spans="1:19" ht="40.5">
      <c r="A665" s="216" t="s">
        <v>1168</v>
      </c>
      <c r="B665" s="206"/>
      <c r="C665" s="206"/>
      <c r="D665" s="206"/>
      <c r="E665" s="209"/>
      <c r="F665" s="206"/>
      <c r="G665" s="206"/>
      <c r="H665" s="210"/>
      <c r="I665" s="210"/>
      <c r="J665" s="64" t="s">
        <v>678</v>
      </c>
      <c r="K665" s="211"/>
      <c r="L665" s="211"/>
      <c r="M665" s="211"/>
      <c r="N665" s="211"/>
      <c r="O665" s="65" t="s">
        <v>16</v>
      </c>
      <c r="P665" s="66"/>
      <c r="Q665" s="66"/>
      <c r="R665" s="66"/>
      <c r="S665" s="212"/>
    </row>
    <row r="666" spans="1:19" ht="13.5">
      <c r="A666" s="217"/>
      <c r="B666" s="206"/>
      <c r="C666" s="206"/>
      <c r="D666" s="206"/>
      <c r="E666" s="209"/>
      <c r="F666" s="206"/>
      <c r="G666" s="206"/>
      <c r="H666" s="210"/>
      <c r="I666" s="210"/>
      <c r="J666" s="64" t="s">
        <v>679</v>
      </c>
      <c r="K666" s="211"/>
      <c r="L666" s="211"/>
      <c r="M666" s="211"/>
      <c r="N666" s="211"/>
      <c r="O666" s="65" t="s">
        <v>17</v>
      </c>
      <c r="P666" s="66"/>
      <c r="Q666" s="66"/>
      <c r="R666" s="66"/>
      <c r="S666" s="212"/>
    </row>
    <row r="667" spans="1:19" ht="13.5">
      <c r="A667" s="217"/>
      <c r="B667" s="206"/>
      <c r="C667" s="206"/>
      <c r="D667" s="206"/>
      <c r="E667" s="209"/>
      <c r="F667" s="206"/>
      <c r="G667" s="206"/>
      <c r="H667" s="210"/>
      <c r="I667" s="210"/>
      <c r="J667" s="70"/>
      <c r="K667" s="211"/>
      <c r="L667" s="211"/>
      <c r="M667" s="211"/>
      <c r="N667" s="211"/>
      <c r="O667" s="65" t="s">
        <v>18</v>
      </c>
      <c r="P667" s="66"/>
      <c r="Q667" s="66"/>
      <c r="R667" s="66"/>
      <c r="S667" s="212"/>
    </row>
    <row r="668" spans="1:19" ht="13.5">
      <c r="A668" s="217"/>
      <c r="B668" s="206"/>
      <c r="C668" s="206"/>
      <c r="D668" s="206"/>
      <c r="E668" s="209"/>
      <c r="F668" s="206"/>
      <c r="G668" s="206"/>
      <c r="H668" s="210"/>
      <c r="I668" s="210"/>
      <c r="J668" s="64"/>
      <c r="K668" s="211"/>
      <c r="L668" s="211"/>
      <c r="M668" s="211"/>
      <c r="N668" s="211"/>
      <c r="O668" s="65" t="s">
        <v>19</v>
      </c>
      <c r="P668" s="66"/>
      <c r="Q668" s="66"/>
      <c r="R668" s="66"/>
      <c r="S668" s="212"/>
    </row>
    <row r="669" spans="1:19" ht="13.5">
      <c r="A669" s="217"/>
      <c r="B669" s="206"/>
      <c r="C669" s="206"/>
      <c r="D669" s="206"/>
      <c r="E669" s="209"/>
      <c r="F669" s="206"/>
      <c r="G669" s="206"/>
      <c r="H669" s="210"/>
      <c r="I669" s="210"/>
      <c r="J669" s="64"/>
      <c r="K669" s="211"/>
      <c r="L669" s="211"/>
      <c r="M669" s="211"/>
      <c r="N669" s="211"/>
      <c r="O669" s="65" t="s">
        <v>45</v>
      </c>
      <c r="P669" s="66"/>
      <c r="Q669" s="66"/>
      <c r="R669" s="66"/>
      <c r="S669" s="212"/>
    </row>
    <row r="670" spans="1:19" ht="27">
      <c r="A670" s="217"/>
      <c r="B670" s="206"/>
      <c r="C670" s="206"/>
      <c r="D670" s="206"/>
      <c r="E670" s="206" t="s">
        <v>680</v>
      </c>
      <c r="F670" s="206" t="s">
        <v>681</v>
      </c>
      <c r="G670" s="206" t="s">
        <v>682</v>
      </c>
      <c r="H670" s="209">
        <v>5.3</v>
      </c>
      <c r="I670" s="209">
        <v>0</v>
      </c>
      <c r="J670" s="64" t="s">
        <v>683</v>
      </c>
      <c r="K670" s="211">
        <v>0</v>
      </c>
      <c r="L670" s="211">
        <v>0</v>
      </c>
      <c r="M670" s="211">
        <v>25</v>
      </c>
      <c r="N670" s="211">
        <v>75</v>
      </c>
      <c r="O670" s="65" t="s">
        <v>12</v>
      </c>
      <c r="P670" s="66"/>
      <c r="Q670" s="66"/>
      <c r="R670" s="66"/>
      <c r="S670" s="212">
        <v>35000000</v>
      </c>
    </row>
    <row r="671" spans="1:19" ht="13.5">
      <c r="A671" s="217"/>
      <c r="B671" s="206"/>
      <c r="C671" s="206"/>
      <c r="D671" s="206"/>
      <c r="E671" s="206"/>
      <c r="F671" s="209"/>
      <c r="G671" s="209"/>
      <c r="H671" s="210"/>
      <c r="I671" s="210"/>
      <c r="J671" s="64" t="s">
        <v>684</v>
      </c>
      <c r="K671" s="211"/>
      <c r="L671" s="211"/>
      <c r="M671" s="211"/>
      <c r="N671" s="211"/>
      <c r="O671" s="65" t="s">
        <v>13</v>
      </c>
      <c r="P671" s="66"/>
      <c r="Q671" s="66"/>
      <c r="R671" s="66"/>
      <c r="S671" s="212"/>
    </row>
    <row r="672" spans="1:19" ht="27">
      <c r="A672" s="217"/>
      <c r="B672" s="206"/>
      <c r="C672" s="206"/>
      <c r="D672" s="206"/>
      <c r="E672" s="206"/>
      <c r="F672" s="209"/>
      <c r="G672" s="209"/>
      <c r="H672" s="210"/>
      <c r="I672" s="210"/>
      <c r="J672" s="64" t="s">
        <v>685</v>
      </c>
      <c r="K672" s="211"/>
      <c r="L672" s="211"/>
      <c r="M672" s="211"/>
      <c r="N672" s="211"/>
      <c r="O672" s="65" t="s">
        <v>14</v>
      </c>
      <c r="P672" s="66"/>
      <c r="Q672" s="66"/>
      <c r="R672" s="66"/>
      <c r="S672" s="212"/>
    </row>
    <row r="673" spans="1:19" ht="13.5">
      <c r="A673" s="217"/>
      <c r="B673" s="206"/>
      <c r="C673" s="206"/>
      <c r="D673" s="206"/>
      <c r="E673" s="206"/>
      <c r="F673" s="209"/>
      <c r="G673" s="209"/>
      <c r="H673" s="210"/>
      <c r="I673" s="210"/>
      <c r="J673" s="64" t="s">
        <v>686</v>
      </c>
      <c r="K673" s="211"/>
      <c r="L673" s="211"/>
      <c r="M673" s="211"/>
      <c r="N673" s="211"/>
      <c r="O673" s="65" t="s">
        <v>15</v>
      </c>
      <c r="P673" s="66"/>
      <c r="Q673" s="66"/>
      <c r="R673" s="66"/>
      <c r="S673" s="212"/>
    </row>
    <row r="674" spans="1:19" ht="27">
      <c r="A674" s="217"/>
      <c r="B674" s="206"/>
      <c r="C674" s="206"/>
      <c r="D674" s="206"/>
      <c r="E674" s="206"/>
      <c r="F674" s="209"/>
      <c r="G674" s="209"/>
      <c r="H674" s="210"/>
      <c r="I674" s="210"/>
      <c r="J674" s="64" t="s">
        <v>687</v>
      </c>
      <c r="K674" s="211"/>
      <c r="L674" s="211"/>
      <c r="M674" s="211"/>
      <c r="N674" s="211"/>
      <c r="O674" s="65" t="s">
        <v>16</v>
      </c>
      <c r="P674" s="66">
        <v>35000000</v>
      </c>
      <c r="Q674" s="66"/>
      <c r="R674" s="66"/>
      <c r="S674" s="212"/>
    </row>
    <row r="675" spans="1:19" ht="27">
      <c r="A675" s="217"/>
      <c r="B675" s="206"/>
      <c r="C675" s="206"/>
      <c r="D675" s="206"/>
      <c r="E675" s="206"/>
      <c r="F675" s="209"/>
      <c r="G675" s="209"/>
      <c r="H675" s="210"/>
      <c r="I675" s="210"/>
      <c r="J675" s="64" t="s">
        <v>688</v>
      </c>
      <c r="K675" s="211"/>
      <c r="L675" s="211"/>
      <c r="M675" s="211"/>
      <c r="N675" s="211"/>
      <c r="O675" s="65" t="s">
        <v>17</v>
      </c>
      <c r="P675" s="66"/>
      <c r="Q675" s="66"/>
      <c r="R675" s="66"/>
      <c r="S675" s="212"/>
    </row>
    <row r="676" spans="1:19" ht="40.5">
      <c r="A676" s="217"/>
      <c r="B676" s="206"/>
      <c r="C676" s="206"/>
      <c r="D676" s="206"/>
      <c r="E676" s="206"/>
      <c r="F676" s="209"/>
      <c r="G676" s="209"/>
      <c r="H676" s="210"/>
      <c r="I676" s="210"/>
      <c r="J676" s="64" t="s">
        <v>689</v>
      </c>
      <c r="K676" s="211"/>
      <c r="L676" s="211"/>
      <c r="M676" s="211"/>
      <c r="N676" s="211"/>
      <c r="O676" s="65" t="s">
        <v>18</v>
      </c>
      <c r="P676" s="66"/>
      <c r="Q676" s="66"/>
      <c r="R676" s="66"/>
      <c r="S676" s="212"/>
    </row>
    <row r="677" spans="1:19" ht="13.5">
      <c r="A677" s="217"/>
      <c r="B677" s="206"/>
      <c r="C677" s="206"/>
      <c r="D677" s="206"/>
      <c r="E677" s="206"/>
      <c r="F677" s="209"/>
      <c r="G677" s="209"/>
      <c r="H677" s="210"/>
      <c r="I677" s="210"/>
      <c r="J677" s="64"/>
      <c r="K677" s="211"/>
      <c r="L677" s="211"/>
      <c r="M677" s="211"/>
      <c r="N677" s="211"/>
      <c r="O677" s="65" t="s">
        <v>19</v>
      </c>
      <c r="P677" s="66"/>
      <c r="Q677" s="66"/>
      <c r="R677" s="66"/>
      <c r="S677" s="212"/>
    </row>
    <row r="678" spans="1:19" ht="13.5">
      <c r="A678" s="217"/>
      <c r="B678" s="206"/>
      <c r="C678" s="206"/>
      <c r="D678" s="206"/>
      <c r="E678" s="206"/>
      <c r="F678" s="209"/>
      <c r="G678" s="209"/>
      <c r="H678" s="210"/>
      <c r="I678" s="210"/>
      <c r="J678" s="64"/>
      <c r="K678" s="211"/>
      <c r="L678" s="211"/>
      <c r="M678" s="211"/>
      <c r="N678" s="211"/>
      <c r="O678" s="65" t="s">
        <v>45</v>
      </c>
      <c r="P678" s="66"/>
      <c r="Q678" s="66"/>
      <c r="R678" s="66"/>
      <c r="S678" s="212"/>
    </row>
    <row r="679" spans="1:19" ht="40.5">
      <c r="A679" s="217"/>
      <c r="B679" s="206"/>
      <c r="C679" s="206"/>
      <c r="D679" s="206"/>
      <c r="E679" s="206" t="s">
        <v>690</v>
      </c>
      <c r="F679" s="206" t="s">
        <v>691</v>
      </c>
      <c r="G679" s="206" t="s">
        <v>692</v>
      </c>
      <c r="H679" s="209">
        <v>5.3</v>
      </c>
      <c r="I679" s="209">
        <v>1</v>
      </c>
      <c r="J679" s="64" t="s">
        <v>693</v>
      </c>
      <c r="K679" s="211">
        <v>0</v>
      </c>
      <c r="L679" s="211">
        <v>33</v>
      </c>
      <c r="M679" s="211">
        <v>33</v>
      </c>
      <c r="N679" s="211">
        <v>34</v>
      </c>
      <c r="O679" s="65" t="s">
        <v>12</v>
      </c>
      <c r="P679" s="66"/>
      <c r="Q679" s="66"/>
      <c r="R679" s="66"/>
      <c r="S679" s="212">
        <v>6000000</v>
      </c>
    </row>
    <row r="680" spans="1:19" ht="54">
      <c r="A680" s="217"/>
      <c r="B680" s="206"/>
      <c r="C680" s="206"/>
      <c r="D680" s="206"/>
      <c r="E680" s="206"/>
      <c r="F680" s="206"/>
      <c r="G680" s="206"/>
      <c r="H680" s="210"/>
      <c r="I680" s="210"/>
      <c r="J680" s="64" t="s">
        <v>694</v>
      </c>
      <c r="K680" s="211"/>
      <c r="L680" s="211"/>
      <c r="M680" s="211"/>
      <c r="N680" s="211"/>
      <c r="O680" s="65" t="s">
        <v>695</v>
      </c>
      <c r="P680" s="66">
        <v>6000000</v>
      </c>
      <c r="Q680" s="66"/>
      <c r="R680" s="66"/>
      <c r="S680" s="212"/>
    </row>
    <row r="681" spans="1:19" ht="27">
      <c r="A681" s="217"/>
      <c r="B681" s="206"/>
      <c r="C681" s="206"/>
      <c r="D681" s="206"/>
      <c r="E681" s="206"/>
      <c r="F681" s="206"/>
      <c r="G681" s="206"/>
      <c r="H681" s="210"/>
      <c r="I681" s="210"/>
      <c r="J681" s="64" t="s">
        <v>696</v>
      </c>
      <c r="K681" s="211"/>
      <c r="L681" s="211"/>
      <c r="M681" s="211"/>
      <c r="N681" s="211"/>
      <c r="O681" s="65" t="s">
        <v>14</v>
      </c>
      <c r="P681" s="66"/>
      <c r="Q681" s="66"/>
      <c r="R681" s="66"/>
      <c r="S681" s="212"/>
    </row>
    <row r="682" spans="1:19" ht="40.5">
      <c r="A682" s="217"/>
      <c r="B682" s="206"/>
      <c r="C682" s="206"/>
      <c r="D682" s="206"/>
      <c r="E682" s="206"/>
      <c r="F682" s="206"/>
      <c r="G682" s="206"/>
      <c r="H682" s="210"/>
      <c r="I682" s="210"/>
      <c r="J682" s="64" t="s">
        <v>697</v>
      </c>
      <c r="K682" s="211"/>
      <c r="L682" s="211"/>
      <c r="M682" s="211"/>
      <c r="N682" s="211"/>
      <c r="O682" s="65" t="s">
        <v>15</v>
      </c>
      <c r="P682" s="66"/>
      <c r="Q682" s="66"/>
      <c r="R682" s="66"/>
      <c r="S682" s="212"/>
    </row>
    <row r="683" spans="1:19" ht="40.5">
      <c r="A683" s="217"/>
      <c r="B683" s="206"/>
      <c r="C683" s="206"/>
      <c r="D683" s="206"/>
      <c r="E683" s="206"/>
      <c r="F683" s="206"/>
      <c r="G683" s="206"/>
      <c r="H683" s="210"/>
      <c r="I683" s="210"/>
      <c r="J683" s="64" t="s">
        <v>698</v>
      </c>
      <c r="K683" s="211"/>
      <c r="L683" s="211"/>
      <c r="M683" s="211"/>
      <c r="N683" s="211"/>
      <c r="O683" s="65" t="s">
        <v>16</v>
      </c>
      <c r="P683" s="66"/>
      <c r="Q683" s="66"/>
      <c r="R683" s="66"/>
      <c r="S683" s="212"/>
    </row>
    <row r="684" spans="1:19" ht="13.5">
      <c r="A684" s="217"/>
      <c r="B684" s="206"/>
      <c r="C684" s="206"/>
      <c r="D684" s="206"/>
      <c r="E684" s="206"/>
      <c r="F684" s="206"/>
      <c r="G684" s="206"/>
      <c r="H684" s="210"/>
      <c r="I684" s="210"/>
      <c r="J684" s="64"/>
      <c r="K684" s="211"/>
      <c r="L684" s="211"/>
      <c r="M684" s="211"/>
      <c r="N684" s="211"/>
      <c r="O684" s="65" t="s">
        <v>17</v>
      </c>
      <c r="P684" s="66"/>
      <c r="Q684" s="66"/>
      <c r="R684" s="66"/>
      <c r="S684" s="212"/>
    </row>
    <row r="685" spans="1:19" ht="13.5">
      <c r="A685" s="217"/>
      <c r="B685" s="206"/>
      <c r="C685" s="206"/>
      <c r="D685" s="206"/>
      <c r="E685" s="206"/>
      <c r="F685" s="206"/>
      <c r="G685" s="206"/>
      <c r="H685" s="210"/>
      <c r="I685" s="210"/>
      <c r="J685" s="64"/>
      <c r="K685" s="211"/>
      <c r="L685" s="211"/>
      <c r="M685" s="211"/>
      <c r="N685" s="211"/>
      <c r="O685" s="65" t="s">
        <v>18</v>
      </c>
      <c r="P685" s="66"/>
      <c r="Q685" s="66"/>
      <c r="R685" s="66"/>
      <c r="S685" s="212"/>
    </row>
    <row r="686" spans="1:19" ht="13.5">
      <c r="A686" s="217"/>
      <c r="B686" s="206"/>
      <c r="C686" s="206"/>
      <c r="D686" s="206"/>
      <c r="E686" s="206"/>
      <c r="F686" s="206"/>
      <c r="G686" s="206"/>
      <c r="H686" s="210"/>
      <c r="I686" s="210"/>
      <c r="J686" s="64"/>
      <c r="K686" s="211"/>
      <c r="L686" s="211"/>
      <c r="M686" s="211"/>
      <c r="N686" s="211"/>
      <c r="O686" s="65" t="s">
        <v>19</v>
      </c>
      <c r="P686" s="66"/>
      <c r="Q686" s="66"/>
      <c r="R686" s="66"/>
      <c r="S686" s="212"/>
    </row>
    <row r="687" spans="1:19" ht="13.5">
      <c r="A687" s="135"/>
      <c r="B687" s="206"/>
      <c r="C687" s="206"/>
      <c r="D687" s="206"/>
      <c r="E687" s="206"/>
      <c r="F687" s="206"/>
      <c r="G687" s="206"/>
      <c r="H687" s="210"/>
      <c r="I687" s="210"/>
      <c r="J687" s="64"/>
      <c r="K687" s="211"/>
      <c r="L687" s="211"/>
      <c r="M687" s="211"/>
      <c r="N687" s="211"/>
      <c r="O687" s="65" t="s">
        <v>45</v>
      </c>
      <c r="P687" s="66"/>
      <c r="Q687" s="66"/>
      <c r="R687" s="66"/>
      <c r="S687" s="212"/>
    </row>
    <row r="688" spans="1:19" ht="13.5">
      <c r="A688" s="135"/>
      <c r="B688" s="206"/>
      <c r="C688" s="206"/>
      <c r="D688" s="206"/>
      <c r="E688" s="206" t="s">
        <v>699</v>
      </c>
      <c r="F688" s="206" t="s">
        <v>700</v>
      </c>
      <c r="G688" s="206" t="s">
        <v>701</v>
      </c>
      <c r="H688" s="209">
        <v>5.3</v>
      </c>
      <c r="I688" s="209">
        <v>1</v>
      </c>
      <c r="J688" s="64" t="s">
        <v>702</v>
      </c>
      <c r="K688" s="211">
        <v>25</v>
      </c>
      <c r="L688" s="211">
        <v>25</v>
      </c>
      <c r="M688" s="211">
        <v>25</v>
      </c>
      <c r="N688" s="211">
        <v>25</v>
      </c>
      <c r="O688" s="65" t="s">
        <v>12</v>
      </c>
      <c r="P688" s="66"/>
      <c r="Q688" s="66"/>
      <c r="R688" s="66"/>
      <c r="S688" s="213">
        <v>0</v>
      </c>
    </row>
    <row r="689" spans="1:19" ht="27">
      <c r="A689" s="135"/>
      <c r="B689" s="206"/>
      <c r="C689" s="206"/>
      <c r="D689" s="206"/>
      <c r="E689" s="209"/>
      <c r="F689" s="206"/>
      <c r="G689" s="206"/>
      <c r="H689" s="210"/>
      <c r="I689" s="210"/>
      <c r="J689" s="64" t="s">
        <v>703</v>
      </c>
      <c r="K689" s="211"/>
      <c r="L689" s="211"/>
      <c r="M689" s="211"/>
      <c r="N689" s="211"/>
      <c r="O689" s="65" t="s">
        <v>13</v>
      </c>
      <c r="P689" s="66"/>
      <c r="Q689" s="66"/>
      <c r="R689" s="66"/>
      <c r="S689" s="213"/>
    </row>
    <row r="690" spans="1:19" ht="27">
      <c r="A690" s="216" t="s">
        <v>1167</v>
      </c>
      <c r="B690" s="206"/>
      <c r="C690" s="206"/>
      <c r="D690" s="206"/>
      <c r="E690" s="209"/>
      <c r="F690" s="206"/>
      <c r="G690" s="206"/>
      <c r="H690" s="210"/>
      <c r="I690" s="210"/>
      <c r="J690" s="64" t="s">
        <v>704</v>
      </c>
      <c r="K690" s="211"/>
      <c r="L690" s="211"/>
      <c r="M690" s="211"/>
      <c r="N690" s="211"/>
      <c r="O690" s="65" t="s">
        <v>14</v>
      </c>
      <c r="P690" s="66"/>
      <c r="Q690" s="66"/>
      <c r="R690" s="66"/>
      <c r="S690" s="213"/>
    </row>
    <row r="691" spans="1:19" ht="13.5">
      <c r="A691" s="217"/>
      <c r="B691" s="206"/>
      <c r="C691" s="206"/>
      <c r="D691" s="206"/>
      <c r="E691" s="209"/>
      <c r="F691" s="206"/>
      <c r="G691" s="206"/>
      <c r="H691" s="210"/>
      <c r="I691" s="210"/>
      <c r="J691" s="64" t="s">
        <v>705</v>
      </c>
      <c r="K691" s="211"/>
      <c r="L691" s="211"/>
      <c r="M691" s="211"/>
      <c r="N691" s="211"/>
      <c r="O691" s="65" t="s">
        <v>15</v>
      </c>
      <c r="P691" s="66"/>
      <c r="Q691" s="66"/>
      <c r="R691" s="66"/>
      <c r="S691" s="213"/>
    </row>
    <row r="692" spans="1:19" ht="40.5">
      <c r="A692" s="217"/>
      <c r="B692" s="206"/>
      <c r="C692" s="206"/>
      <c r="D692" s="206"/>
      <c r="E692" s="209"/>
      <c r="F692" s="206"/>
      <c r="G692" s="206"/>
      <c r="H692" s="210"/>
      <c r="I692" s="210"/>
      <c r="J692" s="64" t="s">
        <v>706</v>
      </c>
      <c r="K692" s="211"/>
      <c r="L692" s="211"/>
      <c r="M692" s="211"/>
      <c r="N692" s="211"/>
      <c r="O692" s="65" t="s">
        <v>16</v>
      </c>
      <c r="P692" s="66"/>
      <c r="Q692" s="66"/>
      <c r="R692" s="66"/>
      <c r="S692" s="213"/>
    </row>
    <row r="693" spans="1:19" ht="13.5">
      <c r="A693" s="217"/>
      <c r="B693" s="206"/>
      <c r="C693" s="206"/>
      <c r="D693" s="206"/>
      <c r="E693" s="209"/>
      <c r="F693" s="206"/>
      <c r="G693" s="206"/>
      <c r="H693" s="210"/>
      <c r="I693" s="210"/>
      <c r="J693" s="64"/>
      <c r="K693" s="211"/>
      <c r="L693" s="211"/>
      <c r="M693" s="211"/>
      <c r="N693" s="211"/>
      <c r="O693" s="65" t="s">
        <v>17</v>
      </c>
      <c r="P693" s="66"/>
      <c r="Q693" s="66"/>
      <c r="R693" s="66"/>
      <c r="S693" s="213"/>
    </row>
    <row r="694" spans="1:19" ht="13.5">
      <c r="A694" s="217"/>
      <c r="B694" s="206"/>
      <c r="C694" s="206"/>
      <c r="D694" s="206"/>
      <c r="E694" s="209"/>
      <c r="F694" s="206"/>
      <c r="G694" s="206"/>
      <c r="H694" s="210"/>
      <c r="I694" s="210"/>
      <c r="J694" s="64"/>
      <c r="K694" s="211"/>
      <c r="L694" s="211"/>
      <c r="M694" s="211"/>
      <c r="N694" s="211"/>
      <c r="O694" s="65" t="s">
        <v>18</v>
      </c>
      <c r="P694" s="66"/>
      <c r="Q694" s="66"/>
      <c r="R694" s="66"/>
      <c r="S694" s="213"/>
    </row>
    <row r="695" spans="1:19" ht="13.5">
      <c r="A695" s="217"/>
      <c r="B695" s="206"/>
      <c r="C695" s="206"/>
      <c r="D695" s="206"/>
      <c r="E695" s="209"/>
      <c r="F695" s="206"/>
      <c r="G695" s="206"/>
      <c r="H695" s="210"/>
      <c r="I695" s="210"/>
      <c r="J695" s="64"/>
      <c r="K695" s="211"/>
      <c r="L695" s="211"/>
      <c r="M695" s="211"/>
      <c r="N695" s="211"/>
      <c r="O695" s="65" t="s">
        <v>19</v>
      </c>
      <c r="P695" s="66"/>
      <c r="Q695" s="66"/>
      <c r="R695" s="66"/>
      <c r="S695" s="213"/>
    </row>
    <row r="696" spans="1:19" ht="13.5">
      <c r="A696" s="217"/>
      <c r="B696" s="206"/>
      <c r="C696" s="206"/>
      <c r="D696" s="206"/>
      <c r="E696" s="209"/>
      <c r="F696" s="206"/>
      <c r="G696" s="206"/>
      <c r="H696" s="210"/>
      <c r="I696" s="210"/>
      <c r="J696" s="64"/>
      <c r="K696" s="211"/>
      <c r="L696" s="211"/>
      <c r="M696" s="211"/>
      <c r="N696" s="211"/>
      <c r="O696" s="65" t="s">
        <v>45</v>
      </c>
      <c r="P696" s="66"/>
      <c r="Q696" s="66"/>
      <c r="R696" s="66"/>
      <c r="S696" s="213"/>
    </row>
    <row r="697" spans="1:19" ht="27">
      <c r="A697" s="217"/>
      <c r="B697" s="206"/>
      <c r="C697" s="206"/>
      <c r="D697" s="206"/>
      <c r="E697" s="206" t="s">
        <v>707</v>
      </c>
      <c r="F697" s="206" t="s">
        <v>708</v>
      </c>
      <c r="G697" s="206" t="s">
        <v>709</v>
      </c>
      <c r="H697" s="209">
        <v>5.2</v>
      </c>
      <c r="I697" s="209">
        <v>1</v>
      </c>
      <c r="J697" s="68" t="s">
        <v>710</v>
      </c>
      <c r="K697" s="211">
        <v>25</v>
      </c>
      <c r="L697" s="211">
        <v>25</v>
      </c>
      <c r="M697" s="211">
        <v>25</v>
      </c>
      <c r="N697" s="211">
        <v>25</v>
      </c>
      <c r="O697" s="65" t="s">
        <v>12</v>
      </c>
      <c r="P697" s="66">
        <v>799218000</v>
      </c>
      <c r="Q697" s="66"/>
      <c r="R697" s="66"/>
      <c r="S697" s="212">
        <f>SUM(P697:P707)</f>
        <v>1565475333</v>
      </c>
    </row>
    <row r="698" spans="1:19" ht="27">
      <c r="A698" s="217"/>
      <c r="B698" s="206"/>
      <c r="C698" s="206"/>
      <c r="D698" s="206"/>
      <c r="E698" s="206"/>
      <c r="F698" s="209"/>
      <c r="G698" s="209"/>
      <c r="H698" s="210"/>
      <c r="I698" s="210"/>
      <c r="J698" s="68" t="s">
        <v>711</v>
      </c>
      <c r="K698" s="211"/>
      <c r="L698" s="211"/>
      <c r="M698" s="211"/>
      <c r="N698" s="211"/>
      <c r="O698" s="65" t="s">
        <v>13</v>
      </c>
      <c r="P698" s="66"/>
      <c r="Q698" s="66"/>
      <c r="R698" s="66"/>
      <c r="S698" s="212"/>
    </row>
    <row r="699" spans="1:19" ht="13.5">
      <c r="A699" s="217"/>
      <c r="B699" s="206"/>
      <c r="C699" s="206"/>
      <c r="D699" s="206"/>
      <c r="E699" s="206"/>
      <c r="F699" s="209"/>
      <c r="G699" s="209"/>
      <c r="H699" s="210"/>
      <c r="I699" s="210"/>
      <c r="J699" s="64"/>
      <c r="K699" s="211"/>
      <c r="L699" s="211"/>
      <c r="M699" s="211"/>
      <c r="N699" s="211"/>
      <c r="O699" s="65" t="s">
        <v>14</v>
      </c>
      <c r="P699" s="66"/>
      <c r="Q699" s="66"/>
      <c r="R699" s="66"/>
      <c r="S699" s="212"/>
    </row>
    <row r="700" spans="1:19" ht="13.5">
      <c r="A700" s="217"/>
      <c r="B700" s="206"/>
      <c r="C700" s="206"/>
      <c r="D700" s="206"/>
      <c r="E700" s="206"/>
      <c r="F700" s="209"/>
      <c r="G700" s="209"/>
      <c r="H700" s="210"/>
      <c r="I700" s="210"/>
      <c r="J700" s="64"/>
      <c r="K700" s="211"/>
      <c r="L700" s="211"/>
      <c r="M700" s="211"/>
      <c r="N700" s="211"/>
      <c r="O700" s="65" t="s">
        <v>15</v>
      </c>
      <c r="P700" s="66"/>
      <c r="Q700" s="66"/>
      <c r="R700" s="66"/>
      <c r="S700" s="212"/>
    </row>
    <row r="701" spans="1:19" ht="27">
      <c r="A701" s="217"/>
      <c r="B701" s="206"/>
      <c r="C701" s="206"/>
      <c r="D701" s="206"/>
      <c r="E701" s="206"/>
      <c r="F701" s="209"/>
      <c r="G701" s="209"/>
      <c r="H701" s="210"/>
      <c r="I701" s="210"/>
      <c r="J701" s="64"/>
      <c r="K701" s="211"/>
      <c r="L701" s="211"/>
      <c r="M701" s="211"/>
      <c r="N701" s="211"/>
      <c r="O701" s="65" t="s">
        <v>16</v>
      </c>
      <c r="P701" s="66">
        <v>166849333</v>
      </c>
      <c r="Q701" s="66"/>
      <c r="R701" s="66"/>
      <c r="S701" s="212"/>
    </row>
    <row r="702" spans="1:19" ht="13.5">
      <c r="A702" s="217"/>
      <c r="B702" s="206"/>
      <c r="C702" s="206"/>
      <c r="D702" s="206"/>
      <c r="E702" s="206"/>
      <c r="F702" s="209"/>
      <c r="G702" s="209"/>
      <c r="H702" s="210"/>
      <c r="I702" s="210"/>
      <c r="J702" s="64"/>
      <c r="K702" s="211"/>
      <c r="L702" s="211"/>
      <c r="M702" s="211"/>
      <c r="N702" s="211"/>
      <c r="O702" s="65" t="s">
        <v>17</v>
      </c>
      <c r="P702" s="66">
        <v>24000000</v>
      </c>
      <c r="Q702" s="66"/>
      <c r="R702" s="66"/>
      <c r="S702" s="212"/>
    </row>
    <row r="703" spans="1:19" ht="13.5">
      <c r="A703" s="217"/>
      <c r="B703" s="206"/>
      <c r="C703" s="206"/>
      <c r="D703" s="206"/>
      <c r="E703" s="206"/>
      <c r="F703" s="209"/>
      <c r="G703" s="209"/>
      <c r="H703" s="210"/>
      <c r="I703" s="210"/>
      <c r="J703" s="64"/>
      <c r="K703" s="211"/>
      <c r="L703" s="211"/>
      <c r="M703" s="211"/>
      <c r="N703" s="211"/>
      <c r="O703" s="65" t="s">
        <v>18</v>
      </c>
      <c r="P703" s="66"/>
      <c r="Q703" s="66"/>
      <c r="R703" s="66"/>
      <c r="S703" s="212"/>
    </row>
    <row r="704" spans="1:19" ht="13.5">
      <c r="A704" s="217"/>
      <c r="B704" s="206"/>
      <c r="C704" s="206"/>
      <c r="D704" s="206"/>
      <c r="E704" s="206"/>
      <c r="F704" s="209"/>
      <c r="G704" s="209"/>
      <c r="H704" s="210"/>
      <c r="I704" s="210"/>
      <c r="J704" s="64"/>
      <c r="K704" s="211"/>
      <c r="L704" s="211"/>
      <c r="M704" s="211"/>
      <c r="N704" s="211"/>
      <c r="O704" s="65" t="s">
        <v>712</v>
      </c>
      <c r="P704" s="66">
        <v>147880000</v>
      </c>
      <c r="Q704" s="66"/>
      <c r="R704" s="66"/>
      <c r="S704" s="212"/>
    </row>
    <row r="705" spans="1:19" ht="13.5">
      <c r="A705" s="217"/>
      <c r="B705" s="206"/>
      <c r="C705" s="206"/>
      <c r="D705" s="206"/>
      <c r="E705" s="206"/>
      <c r="F705" s="209"/>
      <c r="G705" s="209"/>
      <c r="H705" s="210"/>
      <c r="I705" s="210"/>
      <c r="J705" s="64"/>
      <c r="K705" s="211"/>
      <c r="L705" s="211"/>
      <c r="M705" s="211"/>
      <c r="N705" s="211"/>
      <c r="O705" s="65" t="s">
        <v>713</v>
      </c>
      <c r="P705" s="66">
        <f>177528000+250000000</f>
        <v>427528000</v>
      </c>
      <c r="Q705" s="66"/>
      <c r="R705" s="66"/>
      <c r="S705" s="212"/>
    </row>
    <row r="706" spans="1:19" ht="13.5">
      <c r="A706" s="217"/>
      <c r="B706" s="206"/>
      <c r="C706" s="206"/>
      <c r="D706" s="206"/>
      <c r="E706" s="206"/>
      <c r="F706" s="209"/>
      <c r="G706" s="209"/>
      <c r="H706" s="210"/>
      <c r="I706" s="210"/>
      <c r="J706" s="64"/>
      <c r="K706" s="211"/>
      <c r="L706" s="211"/>
      <c r="M706" s="211"/>
      <c r="N706" s="211"/>
      <c r="O706" s="65" t="s">
        <v>19</v>
      </c>
      <c r="P706" s="66"/>
      <c r="Q706" s="66"/>
      <c r="R706" s="66"/>
      <c r="S706" s="212"/>
    </row>
    <row r="707" spans="1:19" ht="13.5">
      <c r="A707" s="217"/>
      <c r="B707" s="206"/>
      <c r="C707" s="206"/>
      <c r="D707" s="206"/>
      <c r="E707" s="206"/>
      <c r="F707" s="209"/>
      <c r="G707" s="209"/>
      <c r="H707" s="210"/>
      <c r="I707" s="210"/>
      <c r="J707" s="64"/>
      <c r="K707" s="211"/>
      <c r="L707" s="211"/>
      <c r="M707" s="211"/>
      <c r="N707" s="211"/>
      <c r="O707" s="65" t="s">
        <v>45</v>
      </c>
      <c r="P707" s="66"/>
      <c r="Q707" s="66"/>
      <c r="R707" s="66"/>
      <c r="S707" s="212"/>
    </row>
    <row r="708" spans="1:19" ht="13.5">
      <c r="A708" s="217"/>
      <c r="B708" s="206" t="s">
        <v>714</v>
      </c>
      <c r="C708" s="206" t="s">
        <v>38</v>
      </c>
      <c r="D708" s="206" t="s">
        <v>715</v>
      </c>
      <c r="E708" s="206" t="s">
        <v>716</v>
      </c>
      <c r="F708" s="206" t="s">
        <v>717</v>
      </c>
      <c r="G708" s="206" t="s">
        <v>718</v>
      </c>
      <c r="H708" s="209">
        <v>5.3</v>
      </c>
      <c r="I708" s="209">
        <v>1</v>
      </c>
      <c r="J708" s="64" t="s">
        <v>719</v>
      </c>
      <c r="K708" s="211">
        <v>5</v>
      </c>
      <c r="L708" s="211">
        <v>30</v>
      </c>
      <c r="M708" s="215">
        <v>35</v>
      </c>
      <c r="N708" s="211">
        <v>30</v>
      </c>
      <c r="O708" s="65" t="s">
        <v>12</v>
      </c>
      <c r="P708" s="66"/>
      <c r="Q708" s="66"/>
      <c r="R708" s="66"/>
      <c r="S708" s="212">
        <v>294000000</v>
      </c>
    </row>
    <row r="709" spans="1:19" ht="13.5">
      <c r="A709" s="217"/>
      <c r="B709" s="206"/>
      <c r="C709" s="206"/>
      <c r="D709" s="206"/>
      <c r="E709" s="206"/>
      <c r="F709" s="214"/>
      <c r="G709" s="206"/>
      <c r="H709" s="210"/>
      <c r="I709" s="210"/>
      <c r="J709" s="64" t="s">
        <v>720</v>
      </c>
      <c r="K709" s="211"/>
      <c r="L709" s="211"/>
      <c r="M709" s="211"/>
      <c r="N709" s="211"/>
      <c r="O709" s="65" t="s">
        <v>13</v>
      </c>
      <c r="P709" s="66"/>
      <c r="Q709" s="66"/>
      <c r="R709" s="66"/>
      <c r="S709" s="212"/>
    </row>
    <row r="710" spans="1:19" ht="13.5">
      <c r="A710" s="217"/>
      <c r="B710" s="206"/>
      <c r="C710" s="206"/>
      <c r="D710" s="206"/>
      <c r="E710" s="206"/>
      <c r="F710" s="214"/>
      <c r="G710" s="206"/>
      <c r="H710" s="210"/>
      <c r="I710" s="210"/>
      <c r="J710" s="64" t="s">
        <v>721</v>
      </c>
      <c r="K710" s="211"/>
      <c r="L710" s="211"/>
      <c r="M710" s="211"/>
      <c r="N710" s="211"/>
      <c r="O710" s="65" t="s">
        <v>14</v>
      </c>
      <c r="P710" s="66"/>
      <c r="Q710" s="66"/>
      <c r="R710" s="66"/>
      <c r="S710" s="212"/>
    </row>
    <row r="711" spans="1:19" ht="27">
      <c r="A711" s="217"/>
      <c r="B711" s="206"/>
      <c r="C711" s="206"/>
      <c r="D711" s="206"/>
      <c r="E711" s="206"/>
      <c r="F711" s="214"/>
      <c r="G711" s="206"/>
      <c r="H711" s="210"/>
      <c r="I711" s="210"/>
      <c r="J711" s="64" t="s">
        <v>722</v>
      </c>
      <c r="K711" s="211"/>
      <c r="L711" s="211"/>
      <c r="M711" s="211"/>
      <c r="N711" s="211"/>
      <c r="O711" s="65" t="s">
        <v>15</v>
      </c>
      <c r="P711" s="66"/>
      <c r="Q711" s="66"/>
      <c r="R711" s="66"/>
      <c r="S711" s="212"/>
    </row>
    <row r="712" spans="1:19" ht="40.5">
      <c r="A712" s="135"/>
      <c r="B712" s="206"/>
      <c r="C712" s="206"/>
      <c r="D712" s="206"/>
      <c r="E712" s="206"/>
      <c r="F712" s="214"/>
      <c r="G712" s="206"/>
      <c r="H712" s="210"/>
      <c r="I712" s="210"/>
      <c r="J712" s="64" t="s">
        <v>723</v>
      </c>
      <c r="K712" s="211"/>
      <c r="L712" s="211"/>
      <c r="M712" s="211"/>
      <c r="N712" s="211"/>
      <c r="O712" s="65" t="s">
        <v>16</v>
      </c>
      <c r="P712" s="66">
        <v>294000000</v>
      </c>
      <c r="Q712" s="66"/>
      <c r="R712" s="66"/>
      <c r="S712" s="212"/>
    </row>
    <row r="713" spans="1:19" ht="13.5">
      <c r="A713" s="135"/>
      <c r="B713" s="206"/>
      <c r="C713" s="206"/>
      <c r="D713" s="206"/>
      <c r="E713" s="206"/>
      <c r="F713" s="214"/>
      <c r="G713" s="206"/>
      <c r="H713" s="210"/>
      <c r="I713" s="210"/>
      <c r="J713" s="70"/>
      <c r="K713" s="211"/>
      <c r="L713" s="211"/>
      <c r="M713" s="211"/>
      <c r="N713" s="211"/>
      <c r="O713" s="65" t="s">
        <v>17</v>
      </c>
      <c r="P713" s="66"/>
      <c r="Q713" s="66"/>
      <c r="R713" s="66"/>
      <c r="S713" s="212"/>
    </row>
    <row r="714" spans="1:19" ht="13.5">
      <c r="A714" s="135"/>
      <c r="B714" s="206"/>
      <c r="C714" s="206"/>
      <c r="D714" s="206"/>
      <c r="E714" s="206"/>
      <c r="F714" s="214"/>
      <c r="G714" s="206"/>
      <c r="H714" s="210"/>
      <c r="I714" s="210"/>
      <c r="J714" s="64"/>
      <c r="K714" s="211"/>
      <c r="L714" s="211"/>
      <c r="M714" s="211"/>
      <c r="N714" s="211"/>
      <c r="O714" s="65" t="s">
        <v>18</v>
      </c>
      <c r="P714" s="66"/>
      <c r="Q714" s="66"/>
      <c r="R714" s="66"/>
      <c r="S714" s="212"/>
    </row>
    <row r="715" spans="1:19" ht="13.5">
      <c r="A715" s="216" t="s">
        <v>1166</v>
      </c>
      <c r="B715" s="206"/>
      <c r="C715" s="206"/>
      <c r="D715" s="206"/>
      <c r="E715" s="206"/>
      <c r="F715" s="214"/>
      <c r="G715" s="206"/>
      <c r="H715" s="210"/>
      <c r="I715" s="210"/>
      <c r="J715" s="64"/>
      <c r="K715" s="211"/>
      <c r="L715" s="211"/>
      <c r="M715" s="211"/>
      <c r="N715" s="211"/>
      <c r="O715" s="65" t="s">
        <v>19</v>
      </c>
      <c r="P715" s="66"/>
      <c r="Q715" s="66"/>
      <c r="R715" s="66"/>
      <c r="S715" s="212"/>
    </row>
    <row r="716" spans="1:19" ht="13.5">
      <c r="A716" s="217"/>
      <c r="B716" s="206"/>
      <c r="C716" s="206"/>
      <c r="D716" s="206"/>
      <c r="E716" s="206"/>
      <c r="F716" s="214"/>
      <c r="G716" s="206"/>
      <c r="H716" s="210"/>
      <c r="I716" s="210"/>
      <c r="J716" s="64"/>
      <c r="K716" s="211"/>
      <c r="L716" s="211"/>
      <c r="M716" s="211"/>
      <c r="N716" s="211"/>
      <c r="O716" s="65" t="s">
        <v>45</v>
      </c>
      <c r="P716" s="66"/>
      <c r="Q716" s="66"/>
      <c r="R716" s="66"/>
      <c r="S716" s="212"/>
    </row>
    <row r="717" spans="1:19" ht="27">
      <c r="A717" s="217"/>
      <c r="B717" s="206"/>
      <c r="C717" s="206"/>
      <c r="D717" s="206"/>
      <c r="E717" s="206" t="s">
        <v>724</v>
      </c>
      <c r="F717" s="206" t="s">
        <v>725</v>
      </c>
      <c r="G717" s="206" t="s">
        <v>726</v>
      </c>
      <c r="H717" s="209">
        <v>5.3</v>
      </c>
      <c r="I717" s="209">
        <v>1</v>
      </c>
      <c r="J717" s="64" t="s">
        <v>727</v>
      </c>
      <c r="K717" s="211">
        <v>25</v>
      </c>
      <c r="L717" s="211">
        <v>25</v>
      </c>
      <c r="M717" s="211">
        <v>25</v>
      </c>
      <c r="N717" s="211">
        <v>25</v>
      </c>
      <c r="O717" s="65" t="s">
        <v>12</v>
      </c>
      <c r="P717" s="66"/>
      <c r="Q717" s="66"/>
      <c r="R717" s="66"/>
      <c r="S717" s="212">
        <v>0</v>
      </c>
    </row>
    <row r="718" spans="1:19" ht="13.5">
      <c r="A718" s="217"/>
      <c r="B718" s="206"/>
      <c r="C718" s="206"/>
      <c r="D718" s="206"/>
      <c r="E718" s="206"/>
      <c r="F718" s="206"/>
      <c r="G718" s="206"/>
      <c r="H718" s="210"/>
      <c r="I718" s="210"/>
      <c r="J718" s="64" t="s">
        <v>728</v>
      </c>
      <c r="K718" s="211"/>
      <c r="L718" s="211"/>
      <c r="M718" s="211"/>
      <c r="N718" s="211"/>
      <c r="O718" s="65" t="s">
        <v>13</v>
      </c>
      <c r="P718" s="66"/>
      <c r="Q718" s="66"/>
      <c r="R718" s="66"/>
      <c r="S718" s="212"/>
    </row>
    <row r="719" spans="1:19" ht="13.5">
      <c r="A719" s="217"/>
      <c r="B719" s="206"/>
      <c r="C719" s="206"/>
      <c r="D719" s="206"/>
      <c r="E719" s="206"/>
      <c r="F719" s="206"/>
      <c r="G719" s="206"/>
      <c r="H719" s="210"/>
      <c r="I719" s="210"/>
      <c r="J719" s="64" t="s">
        <v>728</v>
      </c>
      <c r="K719" s="211"/>
      <c r="L719" s="211"/>
      <c r="M719" s="211"/>
      <c r="N719" s="211"/>
      <c r="O719" s="65" t="s">
        <v>14</v>
      </c>
      <c r="P719" s="66"/>
      <c r="Q719" s="66"/>
      <c r="R719" s="66"/>
      <c r="S719" s="212"/>
    </row>
    <row r="720" spans="1:19" ht="13.5">
      <c r="A720" s="217"/>
      <c r="B720" s="206"/>
      <c r="C720" s="206"/>
      <c r="D720" s="206"/>
      <c r="E720" s="206"/>
      <c r="F720" s="206"/>
      <c r="G720" s="206"/>
      <c r="H720" s="210"/>
      <c r="I720" s="210"/>
      <c r="J720" s="64" t="s">
        <v>729</v>
      </c>
      <c r="K720" s="211"/>
      <c r="L720" s="211"/>
      <c r="M720" s="211"/>
      <c r="N720" s="211"/>
      <c r="O720" s="65" t="s">
        <v>15</v>
      </c>
      <c r="P720" s="66"/>
      <c r="Q720" s="66"/>
      <c r="R720" s="66"/>
      <c r="S720" s="212"/>
    </row>
    <row r="721" spans="1:19" ht="27">
      <c r="A721" s="217"/>
      <c r="B721" s="206"/>
      <c r="C721" s="206"/>
      <c r="D721" s="206"/>
      <c r="E721" s="206"/>
      <c r="F721" s="206"/>
      <c r="G721" s="206"/>
      <c r="H721" s="210"/>
      <c r="I721" s="210"/>
      <c r="J721" s="64"/>
      <c r="K721" s="211"/>
      <c r="L721" s="211"/>
      <c r="M721" s="211"/>
      <c r="N721" s="211"/>
      <c r="O721" s="65" t="s">
        <v>16</v>
      </c>
      <c r="P721" s="66"/>
      <c r="Q721" s="66"/>
      <c r="R721" s="66"/>
      <c r="S721" s="212"/>
    </row>
    <row r="722" spans="1:19" ht="13.5">
      <c r="A722" s="217"/>
      <c r="B722" s="206"/>
      <c r="C722" s="206"/>
      <c r="D722" s="206"/>
      <c r="E722" s="206"/>
      <c r="F722" s="206"/>
      <c r="G722" s="206"/>
      <c r="H722" s="210"/>
      <c r="I722" s="210"/>
      <c r="J722" s="64"/>
      <c r="K722" s="211"/>
      <c r="L722" s="211"/>
      <c r="M722" s="211"/>
      <c r="N722" s="211"/>
      <c r="O722" s="65" t="s">
        <v>17</v>
      </c>
      <c r="P722" s="66"/>
      <c r="Q722" s="66"/>
      <c r="R722" s="66"/>
      <c r="S722" s="212"/>
    </row>
    <row r="723" spans="1:19" ht="13.5">
      <c r="A723" s="217"/>
      <c r="B723" s="206"/>
      <c r="C723" s="206"/>
      <c r="D723" s="206"/>
      <c r="E723" s="206"/>
      <c r="F723" s="206"/>
      <c r="G723" s="206"/>
      <c r="H723" s="210"/>
      <c r="I723" s="210"/>
      <c r="J723" s="64"/>
      <c r="K723" s="211"/>
      <c r="L723" s="211"/>
      <c r="M723" s="211"/>
      <c r="N723" s="211"/>
      <c r="O723" s="65" t="s">
        <v>18</v>
      </c>
      <c r="P723" s="66"/>
      <c r="Q723" s="66"/>
      <c r="R723" s="66"/>
      <c r="S723" s="212"/>
    </row>
    <row r="724" spans="1:19" ht="13.5">
      <c r="A724" s="217"/>
      <c r="B724" s="206"/>
      <c r="C724" s="206"/>
      <c r="D724" s="206"/>
      <c r="E724" s="206"/>
      <c r="F724" s="206"/>
      <c r="G724" s="206"/>
      <c r="H724" s="210"/>
      <c r="I724" s="210"/>
      <c r="J724" s="64"/>
      <c r="K724" s="211"/>
      <c r="L724" s="211"/>
      <c r="M724" s="211"/>
      <c r="N724" s="211"/>
      <c r="O724" s="65" t="s">
        <v>19</v>
      </c>
      <c r="P724" s="66"/>
      <c r="Q724" s="66"/>
      <c r="R724" s="66"/>
      <c r="S724" s="212"/>
    </row>
    <row r="725" spans="1:19" ht="13.5">
      <c r="A725" s="217"/>
      <c r="B725" s="206"/>
      <c r="C725" s="206"/>
      <c r="D725" s="206"/>
      <c r="E725" s="206"/>
      <c r="F725" s="206"/>
      <c r="G725" s="206"/>
      <c r="H725" s="210"/>
      <c r="I725" s="210"/>
      <c r="J725" s="64"/>
      <c r="K725" s="211"/>
      <c r="L725" s="211"/>
      <c r="M725" s="211"/>
      <c r="N725" s="211"/>
      <c r="O725" s="65" t="s">
        <v>45</v>
      </c>
      <c r="P725" s="66"/>
      <c r="Q725" s="66"/>
      <c r="R725" s="66"/>
      <c r="S725" s="212"/>
    </row>
    <row r="726" spans="1:19" ht="27">
      <c r="A726" s="217"/>
      <c r="B726" s="206"/>
      <c r="C726" s="206"/>
      <c r="D726" s="206" t="s">
        <v>730</v>
      </c>
      <c r="E726" s="206" t="s">
        <v>731</v>
      </c>
      <c r="F726" s="206" t="s">
        <v>732</v>
      </c>
      <c r="G726" s="206" t="s">
        <v>733</v>
      </c>
      <c r="H726" s="209">
        <v>5.3</v>
      </c>
      <c r="I726" s="209">
        <v>1</v>
      </c>
      <c r="J726" s="64" t="s">
        <v>734</v>
      </c>
      <c r="K726" s="211">
        <v>10</v>
      </c>
      <c r="L726" s="211">
        <v>25</v>
      </c>
      <c r="M726" s="211">
        <v>35</v>
      </c>
      <c r="N726" s="211">
        <v>30</v>
      </c>
      <c r="O726" s="65" t="s">
        <v>12</v>
      </c>
      <c r="P726" s="66"/>
      <c r="Q726" s="66"/>
      <c r="R726" s="66"/>
      <c r="S726" s="212">
        <v>100000000</v>
      </c>
    </row>
    <row r="727" spans="1:19" ht="13.5">
      <c r="A727" s="217"/>
      <c r="B727" s="206"/>
      <c r="C727" s="206"/>
      <c r="D727" s="206"/>
      <c r="E727" s="206"/>
      <c r="F727" s="209"/>
      <c r="G727" s="209"/>
      <c r="H727" s="210"/>
      <c r="I727" s="210"/>
      <c r="J727" s="64" t="s">
        <v>735</v>
      </c>
      <c r="K727" s="211"/>
      <c r="L727" s="211"/>
      <c r="M727" s="211"/>
      <c r="N727" s="211"/>
      <c r="O727" s="65" t="s">
        <v>13</v>
      </c>
      <c r="P727" s="66"/>
      <c r="Q727" s="66"/>
      <c r="R727" s="66"/>
      <c r="S727" s="212"/>
    </row>
    <row r="728" spans="1:19" ht="13.5">
      <c r="A728" s="217"/>
      <c r="B728" s="206"/>
      <c r="C728" s="206"/>
      <c r="D728" s="206"/>
      <c r="E728" s="206"/>
      <c r="F728" s="209"/>
      <c r="G728" s="209"/>
      <c r="H728" s="210"/>
      <c r="I728" s="210"/>
      <c r="J728" s="64" t="s">
        <v>736</v>
      </c>
      <c r="K728" s="211"/>
      <c r="L728" s="211"/>
      <c r="M728" s="211"/>
      <c r="N728" s="211"/>
      <c r="O728" s="65" t="s">
        <v>14</v>
      </c>
      <c r="P728" s="66"/>
      <c r="Q728" s="66"/>
      <c r="R728" s="66"/>
      <c r="S728" s="212"/>
    </row>
    <row r="729" spans="1:19" ht="13.5">
      <c r="A729" s="217"/>
      <c r="B729" s="206"/>
      <c r="C729" s="206"/>
      <c r="D729" s="206"/>
      <c r="E729" s="206"/>
      <c r="F729" s="209"/>
      <c r="G729" s="209"/>
      <c r="H729" s="210"/>
      <c r="I729" s="210"/>
      <c r="J729" s="64"/>
      <c r="K729" s="211"/>
      <c r="L729" s="211"/>
      <c r="M729" s="211"/>
      <c r="N729" s="211"/>
      <c r="O729" s="65" t="s">
        <v>15</v>
      </c>
      <c r="P729" s="66"/>
      <c r="Q729" s="66"/>
      <c r="R729" s="66"/>
      <c r="S729" s="212"/>
    </row>
    <row r="730" spans="1:19" ht="27">
      <c r="A730" s="217"/>
      <c r="B730" s="206"/>
      <c r="C730" s="206"/>
      <c r="D730" s="206"/>
      <c r="E730" s="206"/>
      <c r="F730" s="209"/>
      <c r="G730" s="209"/>
      <c r="H730" s="210"/>
      <c r="I730" s="210"/>
      <c r="J730" s="70"/>
      <c r="K730" s="211"/>
      <c r="L730" s="211"/>
      <c r="M730" s="211"/>
      <c r="N730" s="211"/>
      <c r="O730" s="65" t="s">
        <v>16</v>
      </c>
      <c r="P730" s="66"/>
      <c r="Q730" s="66"/>
      <c r="R730" s="66"/>
      <c r="S730" s="212"/>
    </row>
    <row r="731" spans="1:19" ht="13.5">
      <c r="A731" s="217"/>
      <c r="B731" s="206"/>
      <c r="C731" s="206"/>
      <c r="D731" s="206"/>
      <c r="E731" s="206"/>
      <c r="F731" s="209"/>
      <c r="G731" s="209"/>
      <c r="H731" s="210"/>
      <c r="I731" s="210"/>
      <c r="J731" s="64"/>
      <c r="K731" s="211"/>
      <c r="L731" s="211"/>
      <c r="M731" s="211"/>
      <c r="N731" s="211"/>
      <c r="O731" s="65" t="s">
        <v>17</v>
      </c>
      <c r="P731" s="66"/>
      <c r="Q731" s="66"/>
      <c r="R731" s="66"/>
      <c r="S731" s="212"/>
    </row>
    <row r="732" spans="1:19" ht="13.5">
      <c r="A732" s="217"/>
      <c r="B732" s="206"/>
      <c r="C732" s="206"/>
      <c r="D732" s="206"/>
      <c r="E732" s="206"/>
      <c r="F732" s="209"/>
      <c r="G732" s="209"/>
      <c r="H732" s="210"/>
      <c r="I732" s="210"/>
      <c r="J732" s="64"/>
      <c r="K732" s="211"/>
      <c r="L732" s="211"/>
      <c r="M732" s="211"/>
      <c r="N732" s="211"/>
      <c r="O732" s="65" t="s">
        <v>18</v>
      </c>
      <c r="P732" s="66"/>
      <c r="Q732" s="66"/>
      <c r="R732" s="66"/>
      <c r="S732" s="212"/>
    </row>
    <row r="733" spans="1:19" ht="13.5">
      <c r="A733" s="217"/>
      <c r="B733" s="206"/>
      <c r="C733" s="206"/>
      <c r="D733" s="206"/>
      <c r="E733" s="206"/>
      <c r="F733" s="209"/>
      <c r="G733" s="209"/>
      <c r="H733" s="210"/>
      <c r="I733" s="210"/>
      <c r="J733" s="64"/>
      <c r="K733" s="211"/>
      <c r="L733" s="211"/>
      <c r="M733" s="211"/>
      <c r="N733" s="211"/>
      <c r="O733" s="65" t="s">
        <v>19</v>
      </c>
      <c r="P733" s="66">
        <v>100000000</v>
      </c>
      <c r="Q733" s="66"/>
      <c r="R733" s="66"/>
      <c r="S733" s="212"/>
    </row>
    <row r="734" spans="1:19" ht="13.5">
      <c r="A734" s="217"/>
      <c r="B734" s="206"/>
      <c r="C734" s="206"/>
      <c r="D734" s="206"/>
      <c r="E734" s="206"/>
      <c r="F734" s="209"/>
      <c r="G734" s="209"/>
      <c r="H734" s="210"/>
      <c r="I734" s="210"/>
      <c r="J734" s="64"/>
      <c r="K734" s="211"/>
      <c r="L734" s="211"/>
      <c r="M734" s="211"/>
      <c r="N734" s="211"/>
      <c r="O734" s="65" t="s">
        <v>45</v>
      </c>
      <c r="P734" s="66"/>
      <c r="Q734" s="66"/>
      <c r="R734" s="66"/>
      <c r="S734" s="212"/>
    </row>
    <row r="735" spans="1:19" ht="27">
      <c r="A735" s="217"/>
      <c r="B735" s="206"/>
      <c r="C735" s="206"/>
      <c r="D735" s="206"/>
      <c r="E735" s="206" t="s">
        <v>737</v>
      </c>
      <c r="F735" s="206" t="s">
        <v>738</v>
      </c>
      <c r="G735" s="206" t="s">
        <v>739</v>
      </c>
      <c r="H735" s="209">
        <v>5.3</v>
      </c>
      <c r="I735" s="209">
        <v>1</v>
      </c>
      <c r="J735" s="64" t="s">
        <v>740</v>
      </c>
      <c r="K735" s="211">
        <v>0</v>
      </c>
      <c r="L735" s="211">
        <v>20</v>
      </c>
      <c r="M735" s="211">
        <v>35</v>
      </c>
      <c r="N735" s="211">
        <v>45</v>
      </c>
      <c r="O735" s="65" t="s">
        <v>12</v>
      </c>
      <c r="P735" s="66"/>
      <c r="Q735" s="66"/>
      <c r="R735" s="66"/>
      <c r="S735" s="212">
        <v>10000000</v>
      </c>
    </row>
    <row r="736" spans="1:19" ht="27">
      <c r="A736" s="217"/>
      <c r="B736" s="206"/>
      <c r="C736" s="206"/>
      <c r="D736" s="206"/>
      <c r="E736" s="206"/>
      <c r="F736" s="206"/>
      <c r="G736" s="206"/>
      <c r="H736" s="210"/>
      <c r="I736" s="210"/>
      <c r="J736" s="64" t="s">
        <v>741</v>
      </c>
      <c r="K736" s="211"/>
      <c r="L736" s="211"/>
      <c r="M736" s="211"/>
      <c r="N736" s="211"/>
      <c r="O736" s="65" t="s">
        <v>13</v>
      </c>
      <c r="P736" s="66">
        <v>10000000</v>
      </c>
      <c r="Q736" s="66"/>
      <c r="R736" s="66"/>
      <c r="S736" s="212"/>
    </row>
    <row r="737" spans="1:19" ht="13.5">
      <c r="A737" s="135"/>
      <c r="B737" s="206"/>
      <c r="C737" s="206"/>
      <c r="D737" s="206"/>
      <c r="E737" s="206"/>
      <c r="F737" s="206"/>
      <c r="G737" s="206"/>
      <c r="H737" s="210"/>
      <c r="I737" s="210"/>
      <c r="J737" s="64" t="s">
        <v>742</v>
      </c>
      <c r="K737" s="211"/>
      <c r="L737" s="211"/>
      <c r="M737" s="211"/>
      <c r="N737" s="211"/>
      <c r="O737" s="65" t="s">
        <v>14</v>
      </c>
      <c r="P737" s="66"/>
      <c r="Q737" s="66"/>
      <c r="R737" s="66"/>
      <c r="S737" s="212"/>
    </row>
    <row r="738" spans="1:19" ht="13.5">
      <c r="A738" s="135"/>
      <c r="B738" s="206"/>
      <c r="C738" s="206"/>
      <c r="D738" s="206"/>
      <c r="E738" s="206"/>
      <c r="F738" s="206"/>
      <c r="G738" s="206"/>
      <c r="H738" s="210"/>
      <c r="I738" s="210"/>
      <c r="J738" s="64" t="s">
        <v>743</v>
      </c>
      <c r="K738" s="211"/>
      <c r="L738" s="211"/>
      <c r="M738" s="211"/>
      <c r="N738" s="211"/>
      <c r="O738" s="65" t="s">
        <v>15</v>
      </c>
      <c r="P738" s="66"/>
      <c r="Q738" s="66"/>
      <c r="R738" s="66"/>
      <c r="S738" s="212"/>
    </row>
    <row r="739" spans="1:19" ht="27">
      <c r="A739" s="135"/>
      <c r="B739" s="206"/>
      <c r="C739" s="206"/>
      <c r="D739" s="206"/>
      <c r="E739" s="206"/>
      <c r="F739" s="206"/>
      <c r="G739" s="206"/>
      <c r="H739" s="210"/>
      <c r="I739" s="210"/>
      <c r="J739" s="64"/>
      <c r="K739" s="211"/>
      <c r="L739" s="211"/>
      <c r="M739" s="211"/>
      <c r="N739" s="211"/>
      <c r="O739" s="65" t="s">
        <v>16</v>
      </c>
      <c r="P739" s="66"/>
      <c r="Q739" s="66"/>
      <c r="R739" s="66"/>
      <c r="S739" s="212"/>
    </row>
    <row r="740" spans="1:19" ht="13.5">
      <c r="A740" s="216" t="s">
        <v>1167</v>
      </c>
      <c r="B740" s="206"/>
      <c r="C740" s="206"/>
      <c r="D740" s="206"/>
      <c r="E740" s="206"/>
      <c r="F740" s="206"/>
      <c r="G740" s="206"/>
      <c r="H740" s="210"/>
      <c r="I740" s="210"/>
      <c r="J740" s="64"/>
      <c r="K740" s="211"/>
      <c r="L740" s="211"/>
      <c r="M740" s="211"/>
      <c r="N740" s="211"/>
      <c r="O740" s="65" t="s">
        <v>17</v>
      </c>
      <c r="P740" s="66"/>
      <c r="Q740" s="66"/>
      <c r="R740" s="66"/>
      <c r="S740" s="212"/>
    </row>
    <row r="741" spans="1:19" ht="13.5">
      <c r="A741" s="217"/>
      <c r="B741" s="206"/>
      <c r="C741" s="206"/>
      <c r="D741" s="206"/>
      <c r="E741" s="206"/>
      <c r="F741" s="206"/>
      <c r="G741" s="206"/>
      <c r="H741" s="210"/>
      <c r="I741" s="210"/>
      <c r="J741" s="64"/>
      <c r="K741" s="211"/>
      <c r="L741" s="211"/>
      <c r="M741" s="211"/>
      <c r="N741" s="211"/>
      <c r="O741" s="65" t="s">
        <v>18</v>
      </c>
      <c r="P741" s="66"/>
      <c r="Q741" s="66"/>
      <c r="R741" s="66"/>
      <c r="S741" s="212"/>
    </row>
    <row r="742" spans="1:19" ht="13.5">
      <c r="A742" s="217"/>
      <c r="B742" s="206"/>
      <c r="C742" s="206"/>
      <c r="D742" s="206"/>
      <c r="E742" s="206"/>
      <c r="F742" s="206"/>
      <c r="G742" s="206"/>
      <c r="H742" s="210"/>
      <c r="I742" s="210"/>
      <c r="J742" s="64"/>
      <c r="K742" s="211"/>
      <c r="L742" s="211"/>
      <c r="M742" s="211"/>
      <c r="N742" s="211"/>
      <c r="O742" s="65" t="s">
        <v>19</v>
      </c>
      <c r="P742" s="66"/>
      <c r="Q742" s="66"/>
      <c r="R742" s="66"/>
      <c r="S742" s="212"/>
    </row>
    <row r="743" spans="1:19" ht="13.5">
      <c r="A743" s="217"/>
      <c r="B743" s="206"/>
      <c r="C743" s="206"/>
      <c r="D743" s="206"/>
      <c r="E743" s="206"/>
      <c r="F743" s="206"/>
      <c r="G743" s="206"/>
      <c r="H743" s="210"/>
      <c r="I743" s="210"/>
      <c r="J743" s="64"/>
      <c r="K743" s="211"/>
      <c r="L743" s="211"/>
      <c r="M743" s="211"/>
      <c r="N743" s="211"/>
      <c r="O743" s="65" t="s">
        <v>45</v>
      </c>
      <c r="P743" s="66"/>
      <c r="Q743" s="66"/>
      <c r="R743" s="66"/>
      <c r="S743" s="212"/>
    </row>
    <row r="744" spans="1:19" ht="27">
      <c r="A744" s="217"/>
      <c r="B744" s="206"/>
      <c r="C744" s="206"/>
      <c r="D744" s="206" t="s">
        <v>744</v>
      </c>
      <c r="E744" s="206" t="s">
        <v>745</v>
      </c>
      <c r="F744" s="206" t="s">
        <v>746</v>
      </c>
      <c r="G744" s="206" t="s">
        <v>747</v>
      </c>
      <c r="H744" s="209">
        <v>5.3</v>
      </c>
      <c r="I744" s="209">
        <v>0</v>
      </c>
      <c r="J744" s="64" t="s">
        <v>748</v>
      </c>
      <c r="K744" s="211">
        <v>0</v>
      </c>
      <c r="L744" s="211">
        <v>50</v>
      </c>
      <c r="M744" s="211">
        <v>0</v>
      </c>
      <c r="N744" s="211">
        <v>50</v>
      </c>
      <c r="O744" s="71">
        <v>0.25</v>
      </c>
      <c r="P744" s="66"/>
      <c r="Q744" s="66"/>
      <c r="R744" s="66"/>
      <c r="S744" s="213">
        <v>0</v>
      </c>
    </row>
    <row r="745" spans="1:19" ht="27">
      <c r="A745" s="217"/>
      <c r="B745" s="206"/>
      <c r="C745" s="206"/>
      <c r="D745" s="206"/>
      <c r="E745" s="206"/>
      <c r="F745" s="209"/>
      <c r="G745" s="206"/>
      <c r="H745" s="210"/>
      <c r="I745" s="210"/>
      <c r="J745" s="64" t="s">
        <v>749</v>
      </c>
      <c r="K745" s="211"/>
      <c r="L745" s="211"/>
      <c r="M745" s="211"/>
      <c r="N745" s="211"/>
      <c r="O745" s="65" t="s">
        <v>13</v>
      </c>
      <c r="P745" s="66"/>
      <c r="Q745" s="66"/>
      <c r="R745" s="66"/>
      <c r="S745" s="213"/>
    </row>
    <row r="746" spans="1:19" ht="13.5">
      <c r="A746" s="217"/>
      <c r="B746" s="206"/>
      <c r="C746" s="206"/>
      <c r="D746" s="206"/>
      <c r="E746" s="206"/>
      <c r="F746" s="209"/>
      <c r="G746" s="206"/>
      <c r="H746" s="210"/>
      <c r="I746" s="210"/>
      <c r="J746" s="64" t="s">
        <v>750</v>
      </c>
      <c r="K746" s="211"/>
      <c r="L746" s="211"/>
      <c r="M746" s="211"/>
      <c r="N746" s="211"/>
      <c r="O746" s="65" t="s">
        <v>14</v>
      </c>
      <c r="P746" s="66"/>
      <c r="Q746" s="66"/>
      <c r="R746" s="66"/>
      <c r="S746" s="213"/>
    </row>
    <row r="747" spans="1:19" ht="27">
      <c r="A747" s="217"/>
      <c r="B747" s="206"/>
      <c r="C747" s="206"/>
      <c r="D747" s="206"/>
      <c r="E747" s="206"/>
      <c r="F747" s="209"/>
      <c r="G747" s="206"/>
      <c r="H747" s="210"/>
      <c r="I747" s="210"/>
      <c r="J747" s="64" t="s">
        <v>751</v>
      </c>
      <c r="K747" s="211"/>
      <c r="L747" s="211"/>
      <c r="M747" s="211"/>
      <c r="N747" s="211"/>
      <c r="O747" s="65" t="s">
        <v>15</v>
      </c>
      <c r="P747" s="66"/>
      <c r="Q747" s="66"/>
      <c r="R747" s="66"/>
      <c r="S747" s="213"/>
    </row>
    <row r="748" spans="1:19" ht="27">
      <c r="A748" s="217"/>
      <c r="B748" s="206"/>
      <c r="C748" s="206"/>
      <c r="D748" s="206"/>
      <c r="E748" s="206"/>
      <c r="F748" s="209"/>
      <c r="G748" s="206"/>
      <c r="H748" s="210"/>
      <c r="I748" s="210"/>
      <c r="J748" s="64"/>
      <c r="K748" s="211"/>
      <c r="L748" s="211"/>
      <c r="M748" s="211"/>
      <c r="N748" s="211"/>
      <c r="O748" s="65" t="s">
        <v>16</v>
      </c>
      <c r="P748" s="66"/>
      <c r="Q748" s="66"/>
      <c r="R748" s="66"/>
      <c r="S748" s="213"/>
    </row>
    <row r="749" spans="1:19" ht="13.5">
      <c r="A749" s="217"/>
      <c r="B749" s="206"/>
      <c r="C749" s="206"/>
      <c r="D749" s="206"/>
      <c r="E749" s="206"/>
      <c r="F749" s="209"/>
      <c r="G749" s="206"/>
      <c r="H749" s="210"/>
      <c r="I749" s="210"/>
      <c r="J749" s="64"/>
      <c r="K749" s="211"/>
      <c r="L749" s="211"/>
      <c r="M749" s="211"/>
      <c r="N749" s="211"/>
      <c r="O749" s="65" t="s">
        <v>17</v>
      </c>
      <c r="P749" s="66"/>
      <c r="Q749" s="66"/>
      <c r="R749" s="66"/>
      <c r="S749" s="213"/>
    </row>
    <row r="750" spans="1:19" ht="13.5">
      <c r="A750" s="217"/>
      <c r="B750" s="206"/>
      <c r="C750" s="206"/>
      <c r="D750" s="206"/>
      <c r="E750" s="206"/>
      <c r="F750" s="209"/>
      <c r="G750" s="206"/>
      <c r="H750" s="210"/>
      <c r="I750" s="210"/>
      <c r="J750" s="64"/>
      <c r="K750" s="211"/>
      <c r="L750" s="211"/>
      <c r="M750" s="211"/>
      <c r="N750" s="211"/>
      <c r="O750" s="65" t="s">
        <v>18</v>
      </c>
      <c r="P750" s="66"/>
      <c r="Q750" s="66"/>
      <c r="R750" s="66"/>
      <c r="S750" s="213"/>
    </row>
    <row r="751" spans="1:19" ht="13.5">
      <c r="A751" s="217"/>
      <c r="B751" s="206"/>
      <c r="C751" s="206"/>
      <c r="D751" s="206"/>
      <c r="E751" s="206"/>
      <c r="F751" s="209"/>
      <c r="G751" s="206"/>
      <c r="H751" s="210"/>
      <c r="I751" s="210"/>
      <c r="J751" s="64"/>
      <c r="K751" s="211"/>
      <c r="L751" s="211"/>
      <c r="M751" s="211"/>
      <c r="N751" s="211"/>
      <c r="O751" s="65" t="s">
        <v>19</v>
      </c>
      <c r="P751" s="66"/>
      <c r="Q751" s="66"/>
      <c r="R751" s="66"/>
      <c r="S751" s="213"/>
    </row>
    <row r="752" spans="1:19" ht="13.5">
      <c r="A752" s="217"/>
      <c r="B752" s="206"/>
      <c r="C752" s="206"/>
      <c r="D752" s="206"/>
      <c r="E752" s="206"/>
      <c r="F752" s="209"/>
      <c r="G752" s="206"/>
      <c r="H752" s="210"/>
      <c r="I752" s="210"/>
      <c r="J752" s="64"/>
      <c r="K752" s="211"/>
      <c r="L752" s="211"/>
      <c r="M752" s="211"/>
      <c r="N752" s="211"/>
      <c r="O752" s="65" t="s">
        <v>45</v>
      </c>
      <c r="P752" s="66"/>
      <c r="Q752" s="66"/>
      <c r="R752" s="66"/>
      <c r="S752" s="213"/>
    </row>
    <row r="753" spans="1:19" ht="13.5">
      <c r="A753" s="217"/>
      <c r="B753" s="206"/>
      <c r="C753" s="206"/>
      <c r="D753" s="206" t="s">
        <v>752</v>
      </c>
      <c r="E753" s="206" t="s">
        <v>753</v>
      </c>
      <c r="F753" s="206" t="s">
        <v>754</v>
      </c>
      <c r="G753" s="206" t="s">
        <v>755</v>
      </c>
      <c r="H753" s="209">
        <v>5.3</v>
      </c>
      <c r="I753" s="209">
        <v>0</v>
      </c>
      <c r="J753" s="64" t="s">
        <v>756</v>
      </c>
      <c r="K753" s="211">
        <v>0</v>
      </c>
      <c r="L753" s="211">
        <v>50</v>
      </c>
      <c r="M753" s="211">
        <v>0</v>
      </c>
      <c r="N753" s="211">
        <v>50</v>
      </c>
      <c r="O753" s="65" t="s">
        <v>12</v>
      </c>
      <c r="P753" s="66">
        <v>54230000</v>
      </c>
      <c r="Q753" s="66"/>
      <c r="R753" s="66"/>
      <c r="S753" s="212">
        <v>54230000</v>
      </c>
    </row>
    <row r="754" spans="1:19" ht="27">
      <c r="A754" s="217"/>
      <c r="B754" s="206"/>
      <c r="C754" s="206"/>
      <c r="D754" s="206"/>
      <c r="E754" s="206"/>
      <c r="F754" s="206"/>
      <c r="G754" s="206"/>
      <c r="H754" s="210"/>
      <c r="I754" s="210"/>
      <c r="J754" s="64" t="s">
        <v>757</v>
      </c>
      <c r="K754" s="211"/>
      <c r="L754" s="211"/>
      <c r="M754" s="211"/>
      <c r="N754" s="211"/>
      <c r="O754" s="65" t="s">
        <v>13</v>
      </c>
      <c r="P754" s="66"/>
      <c r="Q754" s="66"/>
      <c r="R754" s="66"/>
      <c r="S754" s="212"/>
    </row>
    <row r="755" spans="1:19" ht="40.5">
      <c r="A755" s="217"/>
      <c r="B755" s="206"/>
      <c r="C755" s="206"/>
      <c r="D755" s="206"/>
      <c r="E755" s="206"/>
      <c r="F755" s="206"/>
      <c r="G755" s="206"/>
      <c r="H755" s="210"/>
      <c r="I755" s="210"/>
      <c r="J755" s="64" t="s">
        <v>758</v>
      </c>
      <c r="K755" s="211"/>
      <c r="L755" s="211"/>
      <c r="M755" s="211"/>
      <c r="N755" s="211"/>
      <c r="O755" s="65" t="s">
        <v>14</v>
      </c>
      <c r="P755" s="66"/>
      <c r="Q755" s="66"/>
      <c r="R755" s="66"/>
      <c r="S755" s="212"/>
    </row>
    <row r="756" spans="1:19" ht="13.5">
      <c r="A756" s="217"/>
      <c r="B756" s="206"/>
      <c r="C756" s="206"/>
      <c r="D756" s="206"/>
      <c r="E756" s="206"/>
      <c r="F756" s="206"/>
      <c r="G756" s="206"/>
      <c r="H756" s="210"/>
      <c r="I756" s="210"/>
      <c r="J756" s="64"/>
      <c r="K756" s="211"/>
      <c r="L756" s="211"/>
      <c r="M756" s="211"/>
      <c r="N756" s="211"/>
      <c r="O756" s="65" t="s">
        <v>15</v>
      </c>
      <c r="P756" s="66"/>
      <c r="Q756" s="66"/>
      <c r="R756" s="66"/>
      <c r="S756" s="212"/>
    </row>
    <row r="757" spans="1:19" ht="27">
      <c r="A757" s="217"/>
      <c r="B757" s="206"/>
      <c r="C757" s="206"/>
      <c r="D757" s="206"/>
      <c r="E757" s="206"/>
      <c r="F757" s="206"/>
      <c r="G757" s="206"/>
      <c r="H757" s="210"/>
      <c r="I757" s="210"/>
      <c r="J757" s="64"/>
      <c r="K757" s="211"/>
      <c r="L757" s="211"/>
      <c r="M757" s="211"/>
      <c r="N757" s="211"/>
      <c r="O757" s="65" t="s">
        <v>16</v>
      </c>
      <c r="P757" s="66"/>
      <c r="Q757" s="66"/>
      <c r="R757" s="66"/>
      <c r="S757" s="212"/>
    </row>
    <row r="758" spans="1:19" ht="13.5">
      <c r="A758" s="217"/>
      <c r="B758" s="206"/>
      <c r="C758" s="206"/>
      <c r="D758" s="206"/>
      <c r="E758" s="206"/>
      <c r="F758" s="206"/>
      <c r="G758" s="206"/>
      <c r="H758" s="210"/>
      <c r="I758" s="210"/>
      <c r="J758" s="64"/>
      <c r="K758" s="211"/>
      <c r="L758" s="211"/>
      <c r="M758" s="211"/>
      <c r="N758" s="211"/>
      <c r="O758" s="65" t="s">
        <v>17</v>
      </c>
      <c r="P758" s="66"/>
      <c r="Q758" s="66"/>
      <c r="R758" s="66"/>
      <c r="S758" s="212"/>
    </row>
    <row r="759" spans="1:19" ht="13.5">
      <c r="A759" s="217"/>
      <c r="B759" s="206"/>
      <c r="C759" s="206"/>
      <c r="D759" s="206"/>
      <c r="E759" s="206"/>
      <c r="F759" s="206"/>
      <c r="G759" s="206"/>
      <c r="H759" s="210"/>
      <c r="I759" s="210"/>
      <c r="J759" s="70"/>
      <c r="K759" s="211"/>
      <c r="L759" s="211"/>
      <c r="M759" s="211"/>
      <c r="N759" s="211"/>
      <c r="O759" s="65" t="s">
        <v>18</v>
      </c>
      <c r="P759" s="66"/>
      <c r="Q759" s="66"/>
      <c r="R759" s="66"/>
      <c r="S759" s="212"/>
    </row>
    <row r="760" spans="1:19" ht="13.5">
      <c r="A760" s="217"/>
      <c r="B760" s="206"/>
      <c r="C760" s="206"/>
      <c r="D760" s="206"/>
      <c r="E760" s="206"/>
      <c r="F760" s="206"/>
      <c r="G760" s="206"/>
      <c r="H760" s="210"/>
      <c r="I760" s="210"/>
      <c r="J760" s="70"/>
      <c r="K760" s="211"/>
      <c r="L760" s="211"/>
      <c r="M760" s="211"/>
      <c r="N760" s="211"/>
      <c r="O760" s="65" t="s">
        <v>19</v>
      </c>
      <c r="P760" s="66"/>
      <c r="Q760" s="66"/>
      <c r="R760" s="66"/>
      <c r="S760" s="212"/>
    </row>
    <row r="761" spans="1:19" ht="13.5">
      <c r="A761" s="217"/>
      <c r="B761" s="206"/>
      <c r="C761" s="206"/>
      <c r="D761" s="206"/>
      <c r="E761" s="206"/>
      <c r="F761" s="206"/>
      <c r="G761" s="206"/>
      <c r="H761" s="210"/>
      <c r="I761" s="210"/>
      <c r="J761" s="70"/>
      <c r="K761" s="211"/>
      <c r="L761" s="211"/>
      <c r="M761" s="211"/>
      <c r="N761" s="211"/>
      <c r="O761" s="65" t="s">
        <v>45</v>
      </c>
      <c r="P761" s="66"/>
      <c r="Q761" s="66"/>
      <c r="R761" s="66"/>
      <c r="S761" s="212"/>
    </row>
    <row r="762" spans="1:19" ht="27">
      <c r="A762" s="135"/>
      <c r="B762" s="206"/>
      <c r="C762" s="206"/>
      <c r="D762" s="206"/>
      <c r="E762" s="206" t="s">
        <v>759</v>
      </c>
      <c r="F762" s="206" t="s">
        <v>760</v>
      </c>
      <c r="G762" s="206" t="s">
        <v>761</v>
      </c>
      <c r="H762" s="209">
        <v>5.2</v>
      </c>
      <c r="I762" s="209">
        <v>1</v>
      </c>
      <c r="J762" s="64" t="s">
        <v>762</v>
      </c>
      <c r="K762" s="211">
        <v>25</v>
      </c>
      <c r="L762" s="211">
        <v>25</v>
      </c>
      <c r="M762" s="211">
        <v>25</v>
      </c>
      <c r="N762" s="211">
        <v>25</v>
      </c>
      <c r="O762" s="65" t="s">
        <v>12</v>
      </c>
      <c r="P762" s="66"/>
      <c r="Q762" s="66"/>
      <c r="R762" s="66"/>
      <c r="S762" s="213">
        <v>0</v>
      </c>
    </row>
    <row r="763" spans="1:19" ht="13.5">
      <c r="A763" s="135"/>
      <c r="B763" s="206"/>
      <c r="C763" s="206"/>
      <c r="D763" s="206"/>
      <c r="E763" s="206"/>
      <c r="F763" s="209"/>
      <c r="G763" s="209"/>
      <c r="H763" s="210"/>
      <c r="I763" s="210"/>
      <c r="J763" s="64" t="s">
        <v>763</v>
      </c>
      <c r="K763" s="211"/>
      <c r="L763" s="211"/>
      <c r="M763" s="211"/>
      <c r="N763" s="211"/>
      <c r="O763" s="65" t="s">
        <v>13</v>
      </c>
      <c r="P763" s="66"/>
      <c r="Q763" s="66"/>
      <c r="R763" s="66"/>
      <c r="S763" s="213"/>
    </row>
    <row r="764" spans="1:19" ht="13.5">
      <c r="A764" s="135"/>
      <c r="B764" s="206"/>
      <c r="C764" s="206"/>
      <c r="D764" s="206"/>
      <c r="E764" s="206"/>
      <c r="F764" s="209"/>
      <c r="G764" s="209"/>
      <c r="H764" s="210"/>
      <c r="I764" s="210"/>
      <c r="J764" s="64" t="s">
        <v>764</v>
      </c>
      <c r="K764" s="211"/>
      <c r="L764" s="211"/>
      <c r="M764" s="211"/>
      <c r="N764" s="211"/>
      <c r="O764" s="65" t="s">
        <v>14</v>
      </c>
      <c r="P764" s="66"/>
      <c r="Q764" s="66"/>
      <c r="R764" s="66"/>
      <c r="S764" s="213"/>
    </row>
    <row r="765" spans="1:19" ht="13.5">
      <c r="A765" s="216" t="s">
        <v>1166</v>
      </c>
      <c r="B765" s="206"/>
      <c r="C765" s="206"/>
      <c r="D765" s="206"/>
      <c r="E765" s="206"/>
      <c r="F765" s="209"/>
      <c r="G765" s="209"/>
      <c r="H765" s="210"/>
      <c r="I765" s="210"/>
      <c r="J765" s="64" t="s">
        <v>765</v>
      </c>
      <c r="K765" s="211"/>
      <c r="L765" s="211"/>
      <c r="M765" s="211"/>
      <c r="N765" s="211"/>
      <c r="O765" s="65" t="s">
        <v>15</v>
      </c>
      <c r="P765" s="66"/>
      <c r="Q765" s="66"/>
      <c r="R765" s="66"/>
      <c r="S765" s="213"/>
    </row>
    <row r="766" spans="1:19" ht="27">
      <c r="A766" s="217"/>
      <c r="B766" s="206"/>
      <c r="C766" s="206"/>
      <c r="D766" s="206"/>
      <c r="E766" s="206"/>
      <c r="F766" s="209"/>
      <c r="G766" s="209"/>
      <c r="H766" s="210"/>
      <c r="I766" s="210"/>
      <c r="J766" s="64"/>
      <c r="K766" s="211"/>
      <c r="L766" s="211"/>
      <c r="M766" s="211"/>
      <c r="N766" s="211"/>
      <c r="O766" s="65" t="s">
        <v>16</v>
      </c>
      <c r="P766" s="66"/>
      <c r="Q766" s="66"/>
      <c r="R766" s="66"/>
      <c r="S766" s="213"/>
    </row>
    <row r="767" spans="1:19" ht="13.5">
      <c r="A767" s="217"/>
      <c r="B767" s="206"/>
      <c r="C767" s="206"/>
      <c r="D767" s="206"/>
      <c r="E767" s="206"/>
      <c r="F767" s="209"/>
      <c r="G767" s="209"/>
      <c r="H767" s="210"/>
      <c r="I767" s="210"/>
      <c r="J767" s="70"/>
      <c r="K767" s="211"/>
      <c r="L767" s="211"/>
      <c r="M767" s="211"/>
      <c r="N767" s="211"/>
      <c r="O767" s="65" t="s">
        <v>17</v>
      </c>
      <c r="P767" s="66"/>
      <c r="Q767" s="66"/>
      <c r="R767" s="66"/>
      <c r="S767" s="213"/>
    </row>
    <row r="768" spans="1:19" ht="13.5">
      <c r="A768" s="217"/>
      <c r="B768" s="206"/>
      <c r="C768" s="206"/>
      <c r="D768" s="206"/>
      <c r="E768" s="206"/>
      <c r="F768" s="209"/>
      <c r="G768" s="209"/>
      <c r="H768" s="210"/>
      <c r="I768" s="210"/>
      <c r="J768" s="64"/>
      <c r="K768" s="211"/>
      <c r="L768" s="211"/>
      <c r="M768" s="211"/>
      <c r="N768" s="211"/>
      <c r="O768" s="65" t="s">
        <v>18</v>
      </c>
      <c r="P768" s="66"/>
      <c r="Q768" s="66"/>
      <c r="R768" s="66"/>
      <c r="S768" s="213"/>
    </row>
    <row r="769" spans="1:19" ht="13.5">
      <c r="A769" s="217"/>
      <c r="B769" s="206"/>
      <c r="C769" s="206"/>
      <c r="D769" s="206"/>
      <c r="E769" s="206"/>
      <c r="F769" s="209"/>
      <c r="G769" s="209"/>
      <c r="H769" s="210"/>
      <c r="I769" s="210"/>
      <c r="J769" s="64"/>
      <c r="K769" s="211"/>
      <c r="L769" s="211"/>
      <c r="M769" s="211"/>
      <c r="N769" s="211"/>
      <c r="O769" s="65" t="s">
        <v>19</v>
      </c>
      <c r="P769" s="66"/>
      <c r="Q769" s="66"/>
      <c r="R769" s="66"/>
      <c r="S769" s="213"/>
    </row>
    <row r="770" spans="1:19" ht="13.5">
      <c r="A770" s="217"/>
      <c r="B770" s="206"/>
      <c r="C770" s="206"/>
      <c r="D770" s="206"/>
      <c r="E770" s="206"/>
      <c r="F770" s="209"/>
      <c r="G770" s="209"/>
      <c r="H770" s="210"/>
      <c r="I770" s="210"/>
      <c r="J770" s="64"/>
      <c r="K770" s="211"/>
      <c r="L770" s="211"/>
      <c r="M770" s="211"/>
      <c r="N770" s="211"/>
      <c r="O770" s="65" t="s">
        <v>45</v>
      </c>
      <c r="P770" s="66"/>
      <c r="Q770" s="66"/>
      <c r="R770" s="66"/>
      <c r="S770" s="213"/>
    </row>
    <row r="771" spans="1:19" ht="40.5">
      <c r="A771" s="217"/>
      <c r="B771" s="206"/>
      <c r="C771" s="206"/>
      <c r="D771" s="206"/>
      <c r="E771" s="206" t="s">
        <v>962</v>
      </c>
      <c r="F771" s="206" t="s">
        <v>766</v>
      </c>
      <c r="G771" s="209" t="s">
        <v>767</v>
      </c>
      <c r="H771" s="209">
        <v>5.2</v>
      </c>
      <c r="I771" s="209">
        <v>1</v>
      </c>
      <c r="J771" s="64" t="s">
        <v>768</v>
      </c>
      <c r="K771" s="211">
        <v>25</v>
      </c>
      <c r="L771" s="211">
        <v>25</v>
      </c>
      <c r="M771" s="211">
        <v>25</v>
      </c>
      <c r="N771" s="211">
        <v>25</v>
      </c>
      <c r="O771" s="65" t="s">
        <v>12</v>
      </c>
      <c r="P771" s="66">
        <v>153660000</v>
      </c>
      <c r="Q771" s="66"/>
      <c r="R771" s="66"/>
      <c r="S771" s="212">
        <f>SUM(P771)</f>
        <v>153660000</v>
      </c>
    </row>
    <row r="772" spans="1:19" ht="27">
      <c r="A772" s="217"/>
      <c r="B772" s="206"/>
      <c r="C772" s="206"/>
      <c r="D772" s="206"/>
      <c r="E772" s="206"/>
      <c r="F772" s="206"/>
      <c r="G772" s="209"/>
      <c r="H772" s="210"/>
      <c r="I772" s="210"/>
      <c r="J772" s="64" t="s">
        <v>769</v>
      </c>
      <c r="K772" s="211"/>
      <c r="L772" s="211"/>
      <c r="M772" s="211"/>
      <c r="N772" s="211"/>
      <c r="O772" s="65" t="s">
        <v>13</v>
      </c>
      <c r="P772" s="66"/>
      <c r="Q772" s="66"/>
      <c r="R772" s="66"/>
      <c r="S772" s="212"/>
    </row>
    <row r="773" spans="1:19" ht="40.5">
      <c r="A773" s="217"/>
      <c r="B773" s="206"/>
      <c r="C773" s="206"/>
      <c r="D773" s="206"/>
      <c r="E773" s="206"/>
      <c r="F773" s="206"/>
      <c r="G773" s="209"/>
      <c r="H773" s="210"/>
      <c r="I773" s="210"/>
      <c r="J773" s="64" t="s">
        <v>770</v>
      </c>
      <c r="K773" s="211"/>
      <c r="L773" s="211"/>
      <c r="M773" s="211"/>
      <c r="N773" s="211"/>
      <c r="O773" s="65" t="s">
        <v>14</v>
      </c>
      <c r="P773" s="66"/>
      <c r="Q773" s="66"/>
      <c r="R773" s="66"/>
      <c r="S773" s="212"/>
    </row>
    <row r="774" spans="1:19" ht="40.5">
      <c r="A774" s="217"/>
      <c r="B774" s="206"/>
      <c r="C774" s="206"/>
      <c r="D774" s="206"/>
      <c r="E774" s="206"/>
      <c r="F774" s="206"/>
      <c r="G774" s="209"/>
      <c r="H774" s="210"/>
      <c r="I774" s="210"/>
      <c r="J774" s="64" t="s">
        <v>771</v>
      </c>
      <c r="K774" s="211"/>
      <c r="L774" s="211"/>
      <c r="M774" s="211"/>
      <c r="N774" s="211"/>
      <c r="O774" s="65" t="s">
        <v>15</v>
      </c>
      <c r="P774" s="66"/>
      <c r="Q774" s="66"/>
      <c r="R774" s="66"/>
      <c r="S774" s="212"/>
    </row>
    <row r="775" spans="1:19" ht="27">
      <c r="A775" s="217"/>
      <c r="B775" s="206"/>
      <c r="C775" s="206"/>
      <c r="D775" s="206"/>
      <c r="E775" s="206"/>
      <c r="F775" s="206"/>
      <c r="G775" s="209"/>
      <c r="H775" s="210"/>
      <c r="I775" s="210"/>
      <c r="J775" s="64"/>
      <c r="K775" s="211"/>
      <c r="L775" s="211"/>
      <c r="M775" s="211"/>
      <c r="N775" s="211"/>
      <c r="O775" s="65" t="s">
        <v>16</v>
      </c>
      <c r="P775" s="66"/>
      <c r="Q775" s="66"/>
      <c r="R775" s="66"/>
      <c r="S775" s="212"/>
    </row>
    <row r="776" spans="1:19" ht="13.5">
      <c r="A776" s="217"/>
      <c r="B776" s="206"/>
      <c r="C776" s="206"/>
      <c r="D776" s="206"/>
      <c r="E776" s="206"/>
      <c r="F776" s="206"/>
      <c r="G776" s="209"/>
      <c r="H776" s="210"/>
      <c r="I776" s="210"/>
      <c r="J776" s="64"/>
      <c r="K776" s="211"/>
      <c r="L776" s="211"/>
      <c r="M776" s="211"/>
      <c r="N776" s="211"/>
      <c r="O776" s="65" t="s">
        <v>17</v>
      </c>
      <c r="P776" s="66"/>
      <c r="Q776" s="66"/>
      <c r="R776" s="66"/>
      <c r="S776" s="212"/>
    </row>
    <row r="777" spans="1:19" ht="13.5">
      <c r="A777" s="217"/>
      <c r="B777" s="206"/>
      <c r="C777" s="206"/>
      <c r="D777" s="206"/>
      <c r="E777" s="206"/>
      <c r="F777" s="206"/>
      <c r="G777" s="209"/>
      <c r="H777" s="210"/>
      <c r="I777" s="210"/>
      <c r="J777" s="64"/>
      <c r="K777" s="211"/>
      <c r="L777" s="211"/>
      <c r="M777" s="211"/>
      <c r="N777" s="211"/>
      <c r="O777" s="65" t="s">
        <v>18</v>
      </c>
      <c r="P777" s="66"/>
      <c r="Q777" s="66"/>
      <c r="R777" s="66"/>
      <c r="S777" s="212"/>
    </row>
    <row r="778" spans="1:19" ht="13.5">
      <c r="A778" s="217"/>
      <c r="B778" s="206"/>
      <c r="C778" s="206"/>
      <c r="D778" s="206"/>
      <c r="E778" s="206"/>
      <c r="F778" s="206"/>
      <c r="G778" s="209"/>
      <c r="H778" s="210"/>
      <c r="I778" s="210"/>
      <c r="J778" s="64"/>
      <c r="K778" s="211"/>
      <c r="L778" s="211"/>
      <c r="M778" s="211"/>
      <c r="N778" s="211"/>
      <c r="O778" s="65" t="s">
        <v>19</v>
      </c>
      <c r="P778" s="66"/>
      <c r="Q778" s="66"/>
      <c r="R778" s="66"/>
      <c r="S778" s="212"/>
    </row>
    <row r="779" spans="1:19" ht="13.5">
      <c r="A779" s="217"/>
      <c r="B779" s="206"/>
      <c r="C779" s="206"/>
      <c r="D779" s="206"/>
      <c r="E779" s="206"/>
      <c r="F779" s="206"/>
      <c r="G779" s="209"/>
      <c r="H779" s="210"/>
      <c r="I779" s="210"/>
      <c r="J779" s="64"/>
      <c r="K779" s="211"/>
      <c r="L779" s="211"/>
      <c r="M779" s="211"/>
      <c r="N779" s="211"/>
      <c r="O779" s="65" t="s">
        <v>45</v>
      </c>
      <c r="P779" s="66"/>
      <c r="Q779" s="66"/>
      <c r="R779" s="66"/>
      <c r="S779" s="212"/>
    </row>
    <row r="780" spans="1:19" ht="27">
      <c r="A780" s="217"/>
      <c r="B780" s="206"/>
      <c r="C780" s="206"/>
      <c r="D780" s="206"/>
      <c r="E780" s="206" t="s">
        <v>772</v>
      </c>
      <c r="F780" s="206" t="s">
        <v>773</v>
      </c>
      <c r="G780" s="209" t="s">
        <v>767</v>
      </c>
      <c r="H780" s="209">
        <v>5.2</v>
      </c>
      <c r="I780" s="209">
        <v>1</v>
      </c>
      <c r="J780" s="64" t="s">
        <v>774</v>
      </c>
      <c r="K780" s="211">
        <v>25</v>
      </c>
      <c r="L780" s="211">
        <v>25</v>
      </c>
      <c r="M780" s="211">
        <v>25</v>
      </c>
      <c r="N780" s="211">
        <v>25</v>
      </c>
      <c r="O780" s="65" t="s">
        <v>12</v>
      </c>
      <c r="P780" s="66"/>
      <c r="Q780" s="66"/>
      <c r="R780" s="66"/>
      <c r="S780" s="213">
        <v>0</v>
      </c>
    </row>
    <row r="781" spans="1:19" ht="13.5">
      <c r="A781" s="217"/>
      <c r="B781" s="206"/>
      <c r="C781" s="206"/>
      <c r="D781" s="206"/>
      <c r="E781" s="206"/>
      <c r="F781" s="206"/>
      <c r="G781" s="209"/>
      <c r="H781" s="210"/>
      <c r="I781" s="210"/>
      <c r="J781" s="64" t="s">
        <v>775</v>
      </c>
      <c r="K781" s="211"/>
      <c r="L781" s="211"/>
      <c r="M781" s="211"/>
      <c r="N781" s="211"/>
      <c r="O781" s="65" t="s">
        <v>13</v>
      </c>
      <c r="P781" s="66"/>
      <c r="Q781" s="66"/>
      <c r="R781" s="66"/>
      <c r="S781" s="213"/>
    </row>
    <row r="782" spans="1:19" ht="27">
      <c r="A782" s="217"/>
      <c r="B782" s="206"/>
      <c r="C782" s="206"/>
      <c r="D782" s="206"/>
      <c r="E782" s="206"/>
      <c r="F782" s="206"/>
      <c r="G782" s="209"/>
      <c r="H782" s="210"/>
      <c r="I782" s="210"/>
      <c r="J782" s="64" t="s">
        <v>776</v>
      </c>
      <c r="K782" s="211"/>
      <c r="L782" s="211"/>
      <c r="M782" s="211"/>
      <c r="N782" s="211"/>
      <c r="O782" s="65" t="s">
        <v>14</v>
      </c>
      <c r="P782" s="66"/>
      <c r="Q782" s="66"/>
      <c r="R782" s="66"/>
      <c r="S782" s="213"/>
    </row>
    <row r="783" spans="1:19" ht="13.5">
      <c r="A783" s="217"/>
      <c r="B783" s="206"/>
      <c r="C783" s="206"/>
      <c r="D783" s="206"/>
      <c r="E783" s="206"/>
      <c r="F783" s="206"/>
      <c r="G783" s="209"/>
      <c r="H783" s="210"/>
      <c r="I783" s="210"/>
      <c r="J783" s="64"/>
      <c r="K783" s="211"/>
      <c r="L783" s="211"/>
      <c r="M783" s="211"/>
      <c r="N783" s="211"/>
      <c r="O783" s="65" t="s">
        <v>15</v>
      </c>
      <c r="P783" s="66"/>
      <c r="Q783" s="66"/>
      <c r="R783" s="66"/>
      <c r="S783" s="213"/>
    </row>
    <row r="784" spans="1:19" ht="27">
      <c r="A784" s="217"/>
      <c r="B784" s="206"/>
      <c r="C784" s="206"/>
      <c r="D784" s="206"/>
      <c r="E784" s="206"/>
      <c r="F784" s="206"/>
      <c r="G784" s="209"/>
      <c r="H784" s="210"/>
      <c r="I784" s="210"/>
      <c r="J784" s="64"/>
      <c r="K784" s="211"/>
      <c r="L784" s="211"/>
      <c r="M784" s="211"/>
      <c r="N784" s="211"/>
      <c r="O784" s="65" t="s">
        <v>16</v>
      </c>
      <c r="P784" s="66"/>
      <c r="Q784" s="66"/>
      <c r="R784" s="66"/>
      <c r="S784" s="213"/>
    </row>
    <row r="785" spans="1:19" ht="13.5">
      <c r="A785" s="217"/>
      <c r="B785" s="206"/>
      <c r="C785" s="206"/>
      <c r="D785" s="206"/>
      <c r="E785" s="206"/>
      <c r="F785" s="206"/>
      <c r="G785" s="209"/>
      <c r="H785" s="210"/>
      <c r="I785" s="210"/>
      <c r="J785" s="64"/>
      <c r="K785" s="211"/>
      <c r="L785" s="211"/>
      <c r="M785" s="211"/>
      <c r="N785" s="211"/>
      <c r="O785" s="65" t="s">
        <v>17</v>
      </c>
      <c r="P785" s="66"/>
      <c r="Q785" s="66"/>
      <c r="R785" s="66"/>
      <c r="S785" s="213"/>
    </row>
    <row r="786" spans="1:19" ht="13.5">
      <c r="A786" s="217"/>
      <c r="B786" s="206"/>
      <c r="C786" s="206"/>
      <c r="D786" s="206"/>
      <c r="E786" s="206"/>
      <c r="F786" s="206"/>
      <c r="G786" s="209"/>
      <c r="H786" s="210"/>
      <c r="I786" s="210"/>
      <c r="J786" s="64"/>
      <c r="K786" s="211"/>
      <c r="L786" s="211"/>
      <c r="M786" s="211"/>
      <c r="N786" s="211"/>
      <c r="O786" s="65" t="s">
        <v>18</v>
      </c>
      <c r="P786" s="66"/>
      <c r="Q786" s="66"/>
      <c r="R786" s="66"/>
      <c r="S786" s="213"/>
    </row>
    <row r="787" spans="1:19" ht="13.5">
      <c r="A787" s="135"/>
      <c r="B787" s="206"/>
      <c r="C787" s="206"/>
      <c r="D787" s="206"/>
      <c r="E787" s="206"/>
      <c r="F787" s="206"/>
      <c r="G787" s="209"/>
      <c r="H787" s="210"/>
      <c r="I787" s="210"/>
      <c r="J787" s="64"/>
      <c r="K787" s="211"/>
      <c r="L787" s="211"/>
      <c r="M787" s="211"/>
      <c r="N787" s="211"/>
      <c r="O787" s="65" t="s">
        <v>19</v>
      </c>
      <c r="P787" s="66"/>
      <c r="Q787" s="66"/>
      <c r="R787" s="66"/>
      <c r="S787" s="213"/>
    </row>
    <row r="788" spans="1:19" ht="13.5">
      <c r="A788" s="135"/>
      <c r="B788" s="206"/>
      <c r="C788" s="206"/>
      <c r="D788" s="206"/>
      <c r="E788" s="206"/>
      <c r="F788" s="206"/>
      <c r="G788" s="209"/>
      <c r="H788" s="210"/>
      <c r="I788" s="210"/>
      <c r="J788" s="64"/>
      <c r="K788" s="211"/>
      <c r="L788" s="211"/>
      <c r="M788" s="211"/>
      <c r="N788" s="211"/>
      <c r="O788" s="65" t="s">
        <v>777</v>
      </c>
      <c r="P788" s="66"/>
      <c r="Q788" s="66"/>
      <c r="R788" s="66"/>
      <c r="S788" s="213"/>
    </row>
    <row r="789" spans="1:19" ht="13.5">
      <c r="A789" s="135"/>
      <c r="B789" s="206"/>
      <c r="C789" s="206"/>
      <c r="D789" s="206" t="s">
        <v>778</v>
      </c>
      <c r="E789" s="206" t="s">
        <v>779</v>
      </c>
      <c r="F789" s="206" t="s">
        <v>780</v>
      </c>
      <c r="G789" s="206" t="s">
        <v>781</v>
      </c>
      <c r="H789" s="209">
        <v>5.2</v>
      </c>
      <c r="I789" s="209">
        <v>1</v>
      </c>
      <c r="J789" s="64" t="s">
        <v>782</v>
      </c>
      <c r="K789" s="211">
        <v>10</v>
      </c>
      <c r="L789" s="211">
        <v>30</v>
      </c>
      <c r="M789" s="211">
        <v>40</v>
      </c>
      <c r="N789" s="211">
        <v>20</v>
      </c>
      <c r="O789" s="65" t="s">
        <v>12</v>
      </c>
      <c r="P789" s="66">
        <v>82512000</v>
      </c>
      <c r="Q789" s="66"/>
      <c r="R789" s="66"/>
      <c r="S789" s="212">
        <f>SUM(P789)</f>
        <v>82512000</v>
      </c>
    </row>
    <row r="790" spans="1:19" ht="13.5">
      <c r="A790" s="104" t="s">
        <v>1166</v>
      </c>
      <c r="B790" s="206"/>
      <c r="C790" s="206"/>
      <c r="D790" s="206"/>
      <c r="E790" s="206"/>
      <c r="F790" s="209"/>
      <c r="G790" s="209"/>
      <c r="H790" s="210"/>
      <c r="I790" s="210"/>
      <c r="J790" s="64" t="s">
        <v>783</v>
      </c>
      <c r="K790" s="211"/>
      <c r="L790" s="211"/>
      <c r="M790" s="211"/>
      <c r="N790" s="211"/>
      <c r="O790" s="65" t="s">
        <v>13</v>
      </c>
      <c r="P790" s="66"/>
      <c r="Q790" s="66"/>
      <c r="R790" s="66"/>
      <c r="S790" s="212"/>
    </row>
    <row r="791" spans="1:19" ht="13.5">
      <c r="A791" s="105"/>
      <c r="B791" s="206"/>
      <c r="C791" s="206"/>
      <c r="D791" s="206"/>
      <c r="E791" s="206"/>
      <c r="F791" s="209"/>
      <c r="G791" s="209"/>
      <c r="H791" s="210"/>
      <c r="I791" s="210"/>
      <c r="J791" s="64" t="s">
        <v>784</v>
      </c>
      <c r="K791" s="211"/>
      <c r="L791" s="211"/>
      <c r="M791" s="211"/>
      <c r="N791" s="211"/>
      <c r="O791" s="65" t="s">
        <v>14</v>
      </c>
      <c r="P791" s="66"/>
      <c r="Q791" s="66"/>
      <c r="R791" s="66"/>
      <c r="S791" s="212"/>
    </row>
    <row r="792" spans="1:19" ht="27">
      <c r="A792" s="105"/>
      <c r="B792" s="206"/>
      <c r="C792" s="206"/>
      <c r="D792" s="206"/>
      <c r="E792" s="206"/>
      <c r="F792" s="209"/>
      <c r="G792" s="209"/>
      <c r="H792" s="210"/>
      <c r="I792" s="210"/>
      <c r="J792" s="64" t="s">
        <v>785</v>
      </c>
      <c r="K792" s="211"/>
      <c r="L792" s="211"/>
      <c r="M792" s="211"/>
      <c r="N792" s="211"/>
      <c r="O792" s="65" t="s">
        <v>15</v>
      </c>
      <c r="P792" s="66"/>
      <c r="Q792" s="66"/>
      <c r="R792" s="66"/>
      <c r="S792" s="212"/>
    </row>
    <row r="793" spans="1:19" ht="27">
      <c r="A793" s="105"/>
      <c r="B793" s="206"/>
      <c r="C793" s="206"/>
      <c r="D793" s="206"/>
      <c r="E793" s="206"/>
      <c r="F793" s="209"/>
      <c r="G793" s="209"/>
      <c r="H793" s="210"/>
      <c r="I793" s="210"/>
      <c r="J793" s="64"/>
      <c r="K793" s="211"/>
      <c r="L793" s="211"/>
      <c r="M793" s="211"/>
      <c r="N793" s="211"/>
      <c r="O793" s="65" t="s">
        <v>16</v>
      </c>
      <c r="P793" s="66"/>
      <c r="Q793" s="66"/>
      <c r="R793" s="66"/>
      <c r="S793" s="212"/>
    </row>
    <row r="794" spans="1:19" ht="13.5">
      <c r="A794" s="105"/>
      <c r="B794" s="206"/>
      <c r="C794" s="206"/>
      <c r="D794" s="206"/>
      <c r="E794" s="206"/>
      <c r="F794" s="209"/>
      <c r="G794" s="209"/>
      <c r="H794" s="210"/>
      <c r="I794" s="210"/>
      <c r="J794" s="64"/>
      <c r="K794" s="211"/>
      <c r="L794" s="211"/>
      <c r="M794" s="211"/>
      <c r="N794" s="211"/>
      <c r="O794" s="65" t="s">
        <v>17</v>
      </c>
      <c r="P794" s="66"/>
      <c r="Q794" s="66"/>
      <c r="R794" s="66"/>
      <c r="S794" s="212"/>
    </row>
    <row r="795" spans="1:19" ht="13.5">
      <c r="A795" s="105"/>
      <c r="B795" s="206"/>
      <c r="C795" s="206"/>
      <c r="D795" s="206"/>
      <c r="E795" s="206"/>
      <c r="F795" s="209"/>
      <c r="G795" s="209"/>
      <c r="H795" s="210"/>
      <c r="I795" s="210"/>
      <c r="J795" s="64"/>
      <c r="K795" s="211"/>
      <c r="L795" s="211"/>
      <c r="M795" s="211"/>
      <c r="N795" s="211"/>
      <c r="O795" s="65" t="s">
        <v>18</v>
      </c>
      <c r="P795" s="66"/>
      <c r="Q795" s="66"/>
      <c r="R795" s="66"/>
      <c r="S795" s="212"/>
    </row>
    <row r="796" spans="1:19" ht="13.5">
      <c r="A796" s="105"/>
      <c r="B796" s="206"/>
      <c r="C796" s="206"/>
      <c r="D796" s="206"/>
      <c r="E796" s="206"/>
      <c r="F796" s="209"/>
      <c r="G796" s="209"/>
      <c r="H796" s="210"/>
      <c r="I796" s="210"/>
      <c r="J796" s="64"/>
      <c r="K796" s="211"/>
      <c r="L796" s="211"/>
      <c r="M796" s="211"/>
      <c r="N796" s="211"/>
      <c r="O796" s="65" t="s">
        <v>19</v>
      </c>
      <c r="P796" s="66"/>
      <c r="Q796" s="66"/>
      <c r="R796" s="66"/>
      <c r="S796" s="212"/>
    </row>
    <row r="797" spans="1:19" ht="13.5">
      <c r="A797" s="105"/>
      <c r="B797" s="206"/>
      <c r="C797" s="206"/>
      <c r="D797" s="206"/>
      <c r="E797" s="206"/>
      <c r="F797" s="209"/>
      <c r="G797" s="209"/>
      <c r="H797" s="210"/>
      <c r="I797" s="210"/>
      <c r="J797" s="64"/>
      <c r="K797" s="211"/>
      <c r="L797" s="211"/>
      <c r="M797" s="211"/>
      <c r="N797" s="211"/>
      <c r="O797" s="65" t="s">
        <v>45</v>
      </c>
      <c r="P797" s="66"/>
      <c r="Q797" s="66"/>
      <c r="R797" s="66"/>
      <c r="S797" s="212"/>
    </row>
    <row r="798" spans="1:19" ht="13.5">
      <c r="A798" s="105"/>
      <c r="B798" s="206"/>
      <c r="C798" s="206"/>
      <c r="D798" s="206"/>
      <c r="E798" s="206" t="s">
        <v>786</v>
      </c>
      <c r="F798" s="206" t="s">
        <v>787</v>
      </c>
      <c r="G798" s="206" t="s">
        <v>788</v>
      </c>
      <c r="H798" s="209">
        <v>5.2</v>
      </c>
      <c r="I798" s="209">
        <v>1</v>
      </c>
      <c r="J798" s="64" t="s">
        <v>789</v>
      </c>
      <c r="K798" s="211">
        <v>0</v>
      </c>
      <c r="L798" s="211">
        <v>50</v>
      </c>
      <c r="M798" s="211">
        <v>0</v>
      </c>
      <c r="N798" s="211">
        <v>50</v>
      </c>
      <c r="O798" s="65" t="s">
        <v>12</v>
      </c>
      <c r="P798" s="66">
        <v>44000000</v>
      </c>
      <c r="Q798" s="66"/>
      <c r="R798" s="66"/>
      <c r="S798" s="212">
        <v>44000000</v>
      </c>
    </row>
    <row r="799" spans="1:19" ht="13.5">
      <c r="A799" s="105"/>
      <c r="B799" s="206"/>
      <c r="C799" s="206"/>
      <c r="D799" s="206"/>
      <c r="E799" s="206"/>
      <c r="F799" s="206"/>
      <c r="G799" s="206"/>
      <c r="H799" s="210"/>
      <c r="I799" s="210"/>
      <c r="J799" s="64" t="s">
        <v>790</v>
      </c>
      <c r="K799" s="211"/>
      <c r="L799" s="211"/>
      <c r="M799" s="211"/>
      <c r="N799" s="211"/>
      <c r="O799" s="65" t="s">
        <v>13</v>
      </c>
      <c r="P799" s="66"/>
      <c r="Q799" s="66"/>
      <c r="R799" s="66"/>
      <c r="S799" s="212"/>
    </row>
    <row r="800" spans="1:19" ht="13.5">
      <c r="A800" s="105"/>
      <c r="B800" s="206"/>
      <c r="C800" s="206"/>
      <c r="D800" s="206"/>
      <c r="E800" s="206"/>
      <c r="F800" s="206"/>
      <c r="G800" s="206"/>
      <c r="H800" s="210"/>
      <c r="I800" s="210"/>
      <c r="J800" s="64" t="s">
        <v>791</v>
      </c>
      <c r="K800" s="211"/>
      <c r="L800" s="211"/>
      <c r="M800" s="211"/>
      <c r="N800" s="211"/>
      <c r="O800" s="65" t="s">
        <v>14</v>
      </c>
      <c r="P800" s="66"/>
      <c r="Q800" s="66"/>
      <c r="R800" s="66"/>
      <c r="S800" s="212"/>
    </row>
    <row r="801" spans="1:19" ht="13.5">
      <c r="A801" s="105"/>
      <c r="B801" s="206"/>
      <c r="C801" s="206"/>
      <c r="D801" s="206"/>
      <c r="E801" s="206"/>
      <c r="F801" s="206"/>
      <c r="G801" s="206"/>
      <c r="H801" s="210"/>
      <c r="I801" s="210"/>
      <c r="J801" s="64" t="s">
        <v>792</v>
      </c>
      <c r="K801" s="211"/>
      <c r="L801" s="211"/>
      <c r="M801" s="211"/>
      <c r="N801" s="211"/>
      <c r="O801" s="65" t="s">
        <v>15</v>
      </c>
      <c r="P801" s="66"/>
      <c r="Q801" s="66"/>
      <c r="R801" s="66"/>
      <c r="S801" s="212"/>
    </row>
    <row r="802" spans="1:19" ht="27">
      <c r="A802" s="105"/>
      <c r="B802" s="206"/>
      <c r="C802" s="206"/>
      <c r="D802" s="206"/>
      <c r="E802" s="206"/>
      <c r="F802" s="206"/>
      <c r="G802" s="206"/>
      <c r="H802" s="210"/>
      <c r="I802" s="210"/>
      <c r="J802" s="64"/>
      <c r="K802" s="211"/>
      <c r="L802" s="211"/>
      <c r="M802" s="211"/>
      <c r="N802" s="211"/>
      <c r="O802" s="65" t="s">
        <v>16</v>
      </c>
      <c r="P802" s="66"/>
      <c r="Q802" s="66"/>
      <c r="R802" s="66"/>
      <c r="S802" s="212"/>
    </row>
    <row r="803" spans="1:19" ht="13.5">
      <c r="A803" s="105"/>
      <c r="B803" s="206"/>
      <c r="C803" s="206"/>
      <c r="D803" s="206"/>
      <c r="E803" s="206"/>
      <c r="F803" s="206"/>
      <c r="G803" s="206"/>
      <c r="H803" s="210"/>
      <c r="I803" s="210"/>
      <c r="J803" s="64"/>
      <c r="K803" s="211"/>
      <c r="L803" s="211"/>
      <c r="M803" s="211"/>
      <c r="N803" s="211"/>
      <c r="O803" s="65" t="s">
        <v>17</v>
      </c>
      <c r="P803" s="66"/>
      <c r="Q803" s="66"/>
      <c r="R803" s="66"/>
      <c r="S803" s="212"/>
    </row>
    <row r="804" spans="1:19" ht="13.5">
      <c r="A804" s="105"/>
      <c r="B804" s="206"/>
      <c r="C804" s="206"/>
      <c r="D804" s="206"/>
      <c r="E804" s="206"/>
      <c r="F804" s="206"/>
      <c r="G804" s="206"/>
      <c r="H804" s="210"/>
      <c r="I804" s="210"/>
      <c r="J804" s="64"/>
      <c r="K804" s="211"/>
      <c r="L804" s="211"/>
      <c r="M804" s="211"/>
      <c r="N804" s="211"/>
      <c r="O804" s="65" t="s">
        <v>18</v>
      </c>
      <c r="P804" s="66"/>
      <c r="Q804" s="66"/>
      <c r="R804" s="66"/>
      <c r="S804" s="212"/>
    </row>
    <row r="805" spans="1:19" ht="13.5">
      <c r="A805" s="105"/>
      <c r="B805" s="206"/>
      <c r="C805" s="206"/>
      <c r="D805" s="206"/>
      <c r="E805" s="206"/>
      <c r="F805" s="206"/>
      <c r="G805" s="206"/>
      <c r="H805" s="210"/>
      <c r="I805" s="210"/>
      <c r="J805" s="64"/>
      <c r="K805" s="211"/>
      <c r="L805" s="211"/>
      <c r="M805" s="211"/>
      <c r="N805" s="211"/>
      <c r="O805" s="65" t="s">
        <v>19</v>
      </c>
      <c r="P805" s="66"/>
      <c r="Q805" s="66"/>
      <c r="R805" s="66"/>
      <c r="S805" s="212"/>
    </row>
    <row r="806" spans="1:19" ht="13.5">
      <c r="A806" s="105"/>
      <c r="B806" s="206"/>
      <c r="C806" s="206"/>
      <c r="D806" s="206"/>
      <c r="E806" s="206"/>
      <c r="F806" s="206"/>
      <c r="G806" s="206"/>
      <c r="H806" s="210"/>
      <c r="I806" s="210"/>
      <c r="J806" s="64"/>
      <c r="K806" s="211"/>
      <c r="L806" s="211"/>
      <c r="M806" s="211"/>
      <c r="N806" s="211"/>
      <c r="O806" s="65" t="s">
        <v>45</v>
      </c>
      <c r="P806" s="66"/>
      <c r="Q806" s="66"/>
      <c r="R806" s="66"/>
      <c r="S806" s="212"/>
    </row>
    <row r="807" spans="1:19" ht="27">
      <c r="A807" s="105"/>
      <c r="B807" s="206"/>
      <c r="C807" s="206"/>
      <c r="D807" s="206" t="s">
        <v>793</v>
      </c>
      <c r="E807" s="206" t="s">
        <v>794</v>
      </c>
      <c r="F807" s="206" t="s">
        <v>795</v>
      </c>
      <c r="G807" s="206" t="s">
        <v>796</v>
      </c>
      <c r="H807" s="209">
        <v>5.2</v>
      </c>
      <c r="I807" s="209">
        <v>0</v>
      </c>
      <c r="J807" s="64" t="s">
        <v>797</v>
      </c>
      <c r="K807" s="211">
        <v>0</v>
      </c>
      <c r="L807" s="211">
        <v>50</v>
      </c>
      <c r="M807" s="211">
        <v>0</v>
      </c>
      <c r="N807" s="211">
        <v>50</v>
      </c>
      <c r="O807" s="65" t="s">
        <v>12</v>
      </c>
      <c r="P807" s="66">
        <v>63878500</v>
      </c>
      <c r="Q807" s="66"/>
      <c r="R807" s="66"/>
      <c r="S807" s="212">
        <f>SUM(P807)</f>
        <v>63878500</v>
      </c>
    </row>
    <row r="808" spans="1:19" ht="27">
      <c r="A808" s="105"/>
      <c r="B808" s="206"/>
      <c r="C808" s="206"/>
      <c r="D808" s="206"/>
      <c r="E808" s="206"/>
      <c r="F808" s="206"/>
      <c r="G808" s="206"/>
      <c r="H808" s="210"/>
      <c r="I808" s="210"/>
      <c r="J808" s="64" t="s">
        <v>798</v>
      </c>
      <c r="K808" s="211"/>
      <c r="L808" s="211"/>
      <c r="M808" s="211"/>
      <c r="N808" s="211"/>
      <c r="O808" s="65" t="s">
        <v>13</v>
      </c>
      <c r="P808" s="66"/>
      <c r="Q808" s="66"/>
      <c r="R808" s="66"/>
      <c r="S808" s="212"/>
    </row>
    <row r="809" spans="1:19" ht="13.5">
      <c r="A809" s="105"/>
      <c r="B809" s="206"/>
      <c r="C809" s="206"/>
      <c r="D809" s="206"/>
      <c r="E809" s="206"/>
      <c r="F809" s="206"/>
      <c r="G809" s="206"/>
      <c r="H809" s="210"/>
      <c r="I809" s="210"/>
      <c r="J809" s="64" t="s">
        <v>799</v>
      </c>
      <c r="K809" s="211"/>
      <c r="L809" s="211"/>
      <c r="M809" s="211"/>
      <c r="N809" s="211"/>
      <c r="O809" s="65" t="s">
        <v>14</v>
      </c>
      <c r="P809" s="66"/>
      <c r="Q809" s="66"/>
      <c r="R809" s="66"/>
      <c r="S809" s="212"/>
    </row>
    <row r="810" spans="1:19" ht="13.5">
      <c r="A810" s="105"/>
      <c r="B810" s="206"/>
      <c r="C810" s="206"/>
      <c r="D810" s="206"/>
      <c r="E810" s="206"/>
      <c r="F810" s="206"/>
      <c r="G810" s="206"/>
      <c r="H810" s="210"/>
      <c r="I810" s="210"/>
      <c r="J810" s="64"/>
      <c r="K810" s="211"/>
      <c r="L810" s="211"/>
      <c r="M810" s="211"/>
      <c r="N810" s="211"/>
      <c r="O810" s="65" t="s">
        <v>15</v>
      </c>
      <c r="P810" s="66"/>
      <c r="Q810" s="66"/>
      <c r="R810" s="66"/>
      <c r="S810" s="212"/>
    </row>
    <row r="811" spans="1:19" ht="27">
      <c r="A811" s="105"/>
      <c r="B811" s="206"/>
      <c r="C811" s="206"/>
      <c r="D811" s="206"/>
      <c r="E811" s="206"/>
      <c r="F811" s="206"/>
      <c r="G811" s="206"/>
      <c r="H811" s="210"/>
      <c r="I811" s="210"/>
      <c r="J811" s="64"/>
      <c r="K811" s="211"/>
      <c r="L811" s="211"/>
      <c r="M811" s="211"/>
      <c r="N811" s="211"/>
      <c r="O811" s="65" t="s">
        <v>16</v>
      </c>
      <c r="P811" s="66"/>
      <c r="Q811" s="66"/>
      <c r="R811" s="66"/>
      <c r="S811" s="212"/>
    </row>
    <row r="812" spans="1:19" ht="13.5">
      <c r="A812" s="106"/>
      <c r="B812" s="206"/>
      <c r="C812" s="206"/>
      <c r="D812" s="206"/>
      <c r="E812" s="206"/>
      <c r="F812" s="206"/>
      <c r="G812" s="206"/>
      <c r="H812" s="210"/>
      <c r="I812" s="210"/>
      <c r="J812" s="64"/>
      <c r="K812" s="211"/>
      <c r="L812" s="211"/>
      <c r="M812" s="211"/>
      <c r="N812" s="211"/>
      <c r="O812" s="65" t="s">
        <v>17</v>
      </c>
      <c r="P812" s="66"/>
      <c r="Q812" s="66"/>
      <c r="R812" s="66"/>
      <c r="S812" s="212"/>
    </row>
    <row r="813" spans="1:19" ht="13.5">
      <c r="A813" s="106"/>
      <c r="B813" s="206"/>
      <c r="C813" s="206"/>
      <c r="D813" s="206"/>
      <c r="E813" s="206"/>
      <c r="F813" s="206"/>
      <c r="G813" s="206"/>
      <c r="H813" s="210"/>
      <c r="I813" s="210"/>
      <c r="J813" s="64"/>
      <c r="K813" s="211"/>
      <c r="L813" s="211"/>
      <c r="M813" s="211"/>
      <c r="N813" s="211"/>
      <c r="O813" s="65" t="s">
        <v>18</v>
      </c>
      <c r="P813" s="66"/>
      <c r="Q813" s="66"/>
      <c r="R813" s="66"/>
      <c r="S813" s="212"/>
    </row>
    <row r="814" spans="1:19" ht="13.5">
      <c r="A814" s="106"/>
      <c r="B814" s="206"/>
      <c r="C814" s="206"/>
      <c r="D814" s="206"/>
      <c r="E814" s="206"/>
      <c r="F814" s="206"/>
      <c r="G814" s="206"/>
      <c r="H814" s="210"/>
      <c r="I814" s="210"/>
      <c r="J814" s="64"/>
      <c r="K814" s="211"/>
      <c r="L814" s="211"/>
      <c r="M814" s="211"/>
      <c r="N814" s="211"/>
      <c r="O814" s="65" t="s">
        <v>19</v>
      </c>
      <c r="P814" s="66"/>
      <c r="Q814" s="66"/>
      <c r="R814" s="66"/>
      <c r="S814" s="212"/>
    </row>
    <row r="815" spans="1:19" ht="13.5">
      <c r="A815" s="107"/>
      <c r="B815" s="206"/>
      <c r="C815" s="206"/>
      <c r="D815" s="206"/>
      <c r="E815" s="206"/>
      <c r="F815" s="206"/>
      <c r="G815" s="206"/>
      <c r="H815" s="210"/>
      <c r="I815" s="210"/>
      <c r="J815" s="64"/>
      <c r="K815" s="211"/>
      <c r="L815" s="211"/>
      <c r="M815" s="211"/>
      <c r="N815" s="211"/>
      <c r="O815" s="65" t="s">
        <v>45</v>
      </c>
      <c r="P815" s="66"/>
      <c r="Q815" s="66"/>
      <c r="R815" s="66"/>
      <c r="S815" s="212"/>
    </row>
    <row r="816" spans="1:19" ht="27">
      <c r="A816" s="107"/>
      <c r="B816" s="206"/>
      <c r="C816" s="206"/>
      <c r="D816" s="206"/>
      <c r="E816" s="206" t="s">
        <v>800</v>
      </c>
      <c r="F816" s="206" t="s">
        <v>801</v>
      </c>
      <c r="G816" s="206" t="s">
        <v>802</v>
      </c>
      <c r="H816" s="210">
        <v>5.2</v>
      </c>
      <c r="I816" s="209">
        <v>0</v>
      </c>
      <c r="J816" s="64" t="s">
        <v>797</v>
      </c>
      <c r="K816" s="211">
        <v>0</v>
      </c>
      <c r="L816" s="211">
        <v>50</v>
      </c>
      <c r="M816" s="211">
        <v>0</v>
      </c>
      <c r="N816" s="211">
        <v>50</v>
      </c>
      <c r="O816" s="65" t="s">
        <v>12</v>
      </c>
      <c r="P816" s="66">
        <v>88000000</v>
      </c>
      <c r="Q816" s="66"/>
      <c r="R816" s="66"/>
      <c r="S816" s="212">
        <v>88000000</v>
      </c>
    </row>
    <row r="817" spans="1:19" ht="13.5">
      <c r="A817" s="107"/>
      <c r="B817" s="206"/>
      <c r="C817" s="206"/>
      <c r="D817" s="206"/>
      <c r="E817" s="206"/>
      <c r="F817" s="209"/>
      <c r="G817" s="206"/>
      <c r="H817" s="210"/>
      <c r="I817" s="210"/>
      <c r="J817" s="64" t="s">
        <v>803</v>
      </c>
      <c r="K817" s="211"/>
      <c r="L817" s="211"/>
      <c r="M817" s="211"/>
      <c r="N817" s="211"/>
      <c r="O817" s="65" t="s">
        <v>13</v>
      </c>
      <c r="P817" s="66"/>
      <c r="Q817" s="66"/>
      <c r="R817" s="66"/>
      <c r="S817" s="212"/>
    </row>
    <row r="818" spans="1:19" ht="27">
      <c r="A818" s="107"/>
      <c r="B818" s="206"/>
      <c r="C818" s="206"/>
      <c r="D818" s="206"/>
      <c r="E818" s="206"/>
      <c r="F818" s="209"/>
      <c r="G818" s="206"/>
      <c r="H818" s="210"/>
      <c r="I818" s="210"/>
      <c r="J818" s="64" t="s">
        <v>804</v>
      </c>
      <c r="K818" s="211"/>
      <c r="L818" s="211"/>
      <c r="M818" s="211"/>
      <c r="N818" s="211"/>
      <c r="O818" s="65" t="s">
        <v>14</v>
      </c>
      <c r="P818" s="66"/>
      <c r="Q818" s="66"/>
      <c r="R818" s="66"/>
      <c r="S818" s="212"/>
    </row>
    <row r="819" spans="1:19" ht="27">
      <c r="A819" s="107"/>
      <c r="B819" s="206"/>
      <c r="C819" s="206"/>
      <c r="D819" s="206"/>
      <c r="E819" s="206"/>
      <c r="F819" s="209"/>
      <c r="G819" s="206"/>
      <c r="H819" s="210"/>
      <c r="I819" s="210"/>
      <c r="J819" s="64" t="s">
        <v>805</v>
      </c>
      <c r="K819" s="211"/>
      <c r="L819" s="211"/>
      <c r="M819" s="211"/>
      <c r="N819" s="211"/>
      <c r="O819" s="65" t="s">
        <v>15</v>
      </c>
      <c r="P819" s="66"/>
      <c r="Q819" s="66"/>
      <c r="R819" s="66"/>
      <c r="S819" s="212"/>
    </row>
    <row r="820" spans="1:19" ht="27">
      <c r="A820" s="107"/>
      <c r="B820" s="206"/>
      <c r="C820" s="206"/>
      <c r="D820" s="206"/>
      <c r="E820" s="206"/>
      <c r="F820" s="209"/>
      <c r="G820" s="206"/>
      <c r="H820" s="210"/>
      <c r="I820" s="210"/>
      <c r="J820" s="64" t="s">
        <v>806</v>
      </c>
      <c r="K820" s="211"/>
      <c r="L820" s="211"/>
      <c r="M820" s="211"/>
      <c r="N820" s="211"/>
      <c r="O820" s="65" t="s">
        <v>16</v>
      </c>
      <c r="P820" s="66"/>
      <c r="Q820" s="66"/>
      <c r="R820" s="66"/>
      <c r="S820" s="212"/>
    </row>
    <row r="821" spans="1:19" ht="13.5">
      <c r="A821" s="107"/>
      <c r="B821" s="206"/>
      <c r="C821" s="206"/>
      <c r="D821" s="206"/>
      <c r="E821" s="206"/>
      <c r="F821" s="209"/>
      <c r="G821" s="206"/>
      <c r="H821" s="210"/>
      <c r="I821" s="210"/>
      <c r="J821" s="70"/>
      <c r="K821" s="211"/>
      <c r="L821" s="211"/>
      <c r="M821" s="211"/>
      <c r="N821" s="211"/>
      <c r="O821" s="65" t="s">
        <v>17</v>
      </c>
      <c r="P821" s="66"/>
      <c r="Q821" s="66"/>
      <c r="R821" s="66"/>
      <c r="S821" s="212"/>
    </row>
    <row r="822" spans="1:19" ht="13.5">
      <c r="A822" s="107"/>
      <c r="B822" s="206"/>
      <c r="C822" s="206"/>
      <c r="D822" s="206"/>
      <c r="E822" s="206"/>
      <c r="F822" s="209"/>
      <c r="G822" s="206"/>
      <c r="H822" s="210"/>
      <c r="I822" s="210"/>
      <c r="J822" s="70"/>
      <c r="K822" s="211"/>
      <c r="L822" s="211"/>
      <c r="M822" s="211"/>
      <c r="N822" s="211"/>
      <c r="O822" s="65" t="s">
        <v>18</v>
      </c>
      <c r="P822" s="66"/>
      <c r="Q822" s="66"/>
      <c r="R822" s="66"/>
      <c r="S822" s="212"/>
    </row>
    <row r="823" spans="1:19" ht="13.5">
      <c r="A823" s="107"/>
      <c r="B823" s="206"/>
      <c r="C823" s="206"/>
      <c r="D823" s="206"/>
      <c r="E823" s="206"/>
      <c r="F823" s="209"/>
      <c r="G823" s="206"/>
      <c r="H823" s="210"/>
      <c r="I823" s="210"/>
      <c r="J823" s="70"/>
      <c r="K823" s="211"/>
      <c r="L823" s="211"/>
      <c r="M823" s="211"/>
      <c r="N823" s="211"/>
      <c r="O823" s="65" t="s">
        <v>19</v>
      </c>
      <c r="P823" s="66"/>
      <c r="Q823" s="66"/>
      <c r="R823" s="66"/>
      <c r="S823" s="212"/>
    </row>
    <row r="824" spans="1:19" ht="13.5">
      <c r="A824" s="108"/>
      <c r="B824" s="206"/>
      <c r="C824" s="206"/>
      <c r="D824" s="206"/>
      <c r="E824" s="206"/>
      <c r="F824" s="209"/>
      <c r="G824" s="206"/>
      <c r="H824" s="210"/>
      <c r="I824" s="210"/>
      <c r="J824" s="70"/>
      <c r="K824" s="211"/>
      <c r="L824" s="211"/>
      <c r="M824" s="211"/>
      <c r="N824" s="211"/>
      <c r="O824" s="65" t="s">
        <v>45</v>
      </c>
      <c r="P824" s="66"/>
      <c r="Q824" s="66"/>
      <c r="R824" s="66"/>
      <c r="S824" s="212"/>
    </row>
    <row r="825" spans="1:19" ht="13.5" customHeight="1">
      <c r="A825" s="221" t="s">
        <v>1169</v>
      </c>
      <c r="B825" s="220" t="s">
        <v>807</v>
      </c>
      <c r="C825" s="220" t="s">
        <v>36</v>
      </c>
      <c r="D825" s="220" t="s">
        <v>808</v>
      </c>
      <c r="E825" s="220" t="s">
        <v>809</v>
      </c>
      <c r="F825" s="220" t="s">
        <v>810</v>
      </c>
      <c r="G825" s="220" t="s">
        <v>811</v>
      </c>
      <c r="H825" s="222">
        <v>0.03</v>
      </c>
      <c r="I825" s="222">
        <v>0.01</v>
      </c>
      <c r="J825" s="72" t="s">
        <v>812</v>
      </c>
      <c r="K825" s="224">
        <v>20</v>
      </c>
      <c r="L825" s="224">
        <v>20</v>
      </c>
      <c r="M825" s="224">
        <v>21</v>
      </c>
      <c r="N825" s="224">
        <v>39</v>
      </c>
      <c r="O825" s="73" t="s">
        <v>12</v>
      </c>
      <c r="P825" s="74"/>
      <c r="Q825" s="74"/>
      <c r="R825" s="74"/>
      <c r="S825" s="225">
        <v>5000000</v>
      </c>
    </row>
    <row r="826" spans="1:19" ht="13.5">
      <c r="A826" s="217"/>
      <c r="B826" s="220"/>
      <c r="C826" s="220"/>
      <c r="D826" s="220"/>
      <c r="E826" s="220"/>
      <c r="F826" s="220"/>
      <c r="G826" s="220"/>
      <c r="H826" s="223"/>
      <c r="I826" s="223"/>
      <c r="J826" s="72" t="s">
        <v>813</v>
      </c>
      <c r="K826" s="224"/>
      <c r="L826" s="224"/>
      <c r="M826" s="224"/>
      <c r="N826" s="224"/>
      <c r="O826" s="73" t="s">
        <v>13</v>
      </c>
      <c r="P826" s="74"/>
      <c r="Q826" s="74"/>
      <c r="R826" s="74"/>
      <c r="S826" s="225"/>
    </row>
    <row r="827" spans="1:19" ht="13.5">
      <c r="A827" s="217"/>
      <c r="B827" s="220"/>
      <c r="C827" s="220"/>
      <c r="D827" s="220"/>
      <c r="E827" s="220"/>
      <c r="F827" s="220"/>
      <c r="G827" s="220"/>
      <c r="H827" s="223"/>
      <c r="I827" s="223"/>
      <c r="J827" s="72" t="s">
        <v>814</v>
      </c>
      <c r="K827" s="224"/>
      <c r="L827" s="224"/>
      <c r="M827" s="224"/>
      <c r="N827" s="224"/>
      <c r="O827" s="73" t="s">
        <v>14</v>
      </c>
      <c r="P827" s="74"/>
      <c r="Q827" s="74"/>
      <c r="R827" s="74"/>
      <c r="S827" s="225"/>
    </row>
    <row r="828" spans="1:19" ht="13.5">
      <c r="A828" s="217"/>
      <c r="B828" s="220"/>
      <c r="C828" s="220"/>
      <c r="D828" s="220"/>
      <c r="E828" s="220"/>
      <c r="F828" s="220"/>
      <c r="G828" s="220"/>
      <c r="H828" s="223"/>
      <c r="I828" s="223"/>
      <c r="J828" s="72" t="s">
        <v>815</v>
      </c>
      <c r="K828" s="224"/>
      <c r="L828" s="224"/>
      <c r="M828" s="224"/>
      <c r="N828" s="224"/>
      <c r="O828" s="73" t="s">
        <v>15</v>
      </c>
      <c r="P828" s="74"/>
      <c r="Q828" s="74"/>
      <c r="R828" s="74"/>
      <c r="S828" s="225"/>
    </row>
    <row r="829" spans="1:19" ht="27">
      <c r="A829" s="217"/>
      <c r="B829" s="220"/>
      <c r="C829" s="220"/>
      <c r="D829" s="220"/>
      <c r="E829" s="220"/>
      <c r="F829" s="220"/>
      <c r="G829" s="220"/>
      <c r="H829" s="223"/>
      <c r="I829" s="223"/>
      <c r="J829" s="72" t="s">
        <v>816</v>
      </c>
      <c r="K829" s="224"/>
      <c r="L829" s="224"/>
      <c r="M829" s="224"/>
      <c r="N829" s="224"/>
      <c r="O829" s="73" t="s">
        <v>16</v>
      </c>
      <c r="P829" s="74"/>
      <c r="Q829" s="74"/>
      <c r="R829" s="74"/>
      <c r="S829" s="225"/>
    </row>
    <row r="830" spans="1:19" ht="13.5">
      <c r="A830" s="217"/>
      <c r="B830" s="220"/>
      <c r="C830" s="220"/>
      <c r="D830" s="220"/>
      <c r="E830" s="220"/>
      <c r="F830" s="220"/>
      <c r="G830" s="220"/>
      <c r="H830" s="223"/>
      <c r="I830" s="223"/>
      <c r="J830" s="72" t="s">
        <v>817</v>
      </c>
      <c r="K830" s="224"/>
      <c r="L830" s="224"/>
      <c r="M830" s="224"/>
      <c r="N830" s="224"/>
      <c r="O830" s="73" t="s">
        <v>17</v>
      </c>
      <c r="P830" s="74"/>
      <c r="Q830" s="74"/>
      <c r="R830" s="74"/>
      <c r="S830" s="225"/>
    </row>
    <row r="831" spans="1:19" ht="13.5">
      <c r="A831" s="217"/>
      <c r="B831" s="220"/>
      <c r="C831" s="220"/>
      <c r="D831" s="220"/>
      <c r="E831" s="220"/>
      <c r="F831" s="220"/>
      <c r="G831" s="220"/>
      <c r="H831" s="223"/>
      <c r="I831" s="223"/>
      <c r="J831" s="72" t="s">
        <v>818</v>
      </c>
      <c r="K831" s="224"/>
      <c r="L831" s="224"/>
      <c r="M831" s="224"/>
      <c r="N831" s="224"/>
      <c r="O831" s="73" t="s">
        <v>18</v>
      </c>
      <c r="P831" s="74"/>
      <c r="Q831" s="74"/>
      <c r="R831" s="74"/>
      <c r="S831" s="225"/>
    </row>
    <row r="832" spans="1:19" ht="13.5">
      <c r="A832" s="217"/>
      <c r="B832" s="220"/>
      <c r="C832" s="220"/>
      <c r="D832" s="220"/>
      <c r="E832" s="220"/>
      <c r="F832" s="220"/>
      <c r="G832" s="220"/>
      <c r="H832" s="223"/>
      <c r="I832" s="223"/>
      <c r="J832" s="72" t="s">
        <v>819</v>
      </c>
      <c r="K832" s="224"/>
      <c r="L832" s="224"/>
      <c r="M832" s="224"/>
      <c r="N832" s="224"/>
      <c r="O832" s="73" t="s">
        <v>19</v>
      </c>
      <c r="P832" s="74">
        <v>5000000</v>
      </c>
      <c r="Q832" s="74"/>
      <c r="R832" s="74"/>
      <c r="S832" s="225"/>
    </row>
    <row r="833" spans="1:19" ht="13.5">
      <c r="A833" s="217"/>
      <c r="B833" s="220"/>
      <c r="C833" s="220"/>
      <c r="D833" s="220"/>
      <c r="E833" s="220"/>
      <c r="F833" s="220"/>
      <c r="G833" s="220"/>
      <c r="H833" s="223"/>
      <c r="I833" s="223"/>
      <c r="J833" s="72" t="s">
        <v>820</v>
      </c>
      <c r="K833" s="224"/>
      <c r="L833" s="224"/>
      <c r="M833" s="224"/>
      <c r="N833" s="224"/>
      <c r="O833" s="73"/>
      <c r="P833" s="74"/>
      <c r="Q833" s="74"/>
      <c r="R833" s="74"/>
      <c r="S833" s="225"/>
    </row>
    <row r="834" spans="1:19" ht="13.5">
      <c r="A834" s="217"/>
      <c r="B834" s="220"/>
      <c r="C834" s="220"/>
      <c r="D834" s="220"/>
      <c r="E834" s="220"/>
      <c r="F834" s="220"/>
      <c r="G834" s="220"/>
      <c r="H834" s="223"/>
      <c r="I834" s="223"/>
      <c r="J834" s="72" t="s">
        <v>821</v>
      </c>
      <c r="K834" s="224"/>
      <c r="L834" s="224"/>
      <c r="M834" s="224"/>
      <c r="N834" s="224"/>
      <c r="O834" s="73"/>
      <c r="P834" s="74"/>
      <c r="Q834" s="74"/>
      <c r="R834" s="74"/>
      <c r="S834" s="225"/>
    </row>
    <row r="835" spans="1:19" ht="13.5">
      <c r="A835" s="217"/>
      <c r="B835" s="220"/>
      <c r="C835" s="220"/>
      <c r="D835" s="220"/>
      <c r="E835" s="220"/>
      <c r="F835" s="220"/>
      <c r="G835" s="220"/>
      <c r="H835" s="223"/>
      <c r="I835" s="223"/>
      <c r="J835" s="72" t="s">
        <v>822</v>
      </c>
      <c r="K835" s="224"/>
      <c r="L835" s="224"/>
      <c r="M835" s="224"/>
      <c r="N835" s="224"/>
      <c r="O835" s="73"/>
      <c r="P835" s="74"/>
      <c r="Q835" s="74"/>
      <c r="R835" s="74"/>
      <c r="S835" s="225"/>
    </row>
    <row r="836" spans="1:19" ht="13.5">
      <c r="A836" s="217"/>
      <c r="B836" s="220"/>
      <c r="C836" s="220"/>
      <c r="D836" s="220"/>
      <c r="E836" s="220"/>
      <c r="F836" s="220"/>
      <c r="G836" s="220"/>
      <c r="H836" s="223"/>
      <c r="I836" s="223"/>
      <c r="J836" s="72" t="s">
        <v>823</v>
      </c>
      <c r="K836" s="224"/>
      <c r="L836" s="224"/>
      <c r="M836" s="224"/>
      <c r="N836" s="224"/>
      <c r="O836" s="73"/>
      <c r="P836" s="74"/>
      <c r="Q836" s="74"/>
      <c r="R836" s="74"/>
      <c r="S836" s="225"/>
    </row>
    <row r="837" spans="1:19" ht="13.5">
      <c r="A837" s="217"/>
      <c r="B837" s="220"/>
      <c r="C837" s="220"/>
      <c r="D837" s="220"/>
      <c r="E837" s="220"/>
      <c r="F837" s="220"/>
      <c r="G837" s="220"/>
      <c r="H837" s="223"/>
      <c r="I837" s="223"/>
      <c r="J837" s="72" t="s">
        <v>824</v>
      </c>
      <c r="K837" s="224"/>
      <c r="L837" s="224"/>
      <c r="M837" s="224"/>
      <c r="N837" s="224"/>
      <c r="O837" s="73"/>
      <c r="P837" s="74"/>
      <c r="Q837" s="74"/>
      <c r="R837" s="74"/>
      <c r="S837" s="225"/>
    </row>
    <row r="838" spans="1:19" ht="13.5">
      <c r="A838" s="217"/>
      <c r="B838" s="220"/>
      <c r="C838" s="220"/>
      <c r="D838" s="220"/>
      <c r="E838" s="220"/>
      <c r="F838" s="220"/>
      <c r="G838" s="220"/>
      <c r="H838" s="223"/>
      <c r="I838" s="223"/>
      <c r="J838" s="72" t="s">
        <v>825</v>
      </c>
      <c r="K838" s="224"/>
      <c r="L838" s="224"/>
      <c r="M838" s="224"/>
      <c r="N838" s="224"/>
      <c r="O838" s="73"/>
      <c r="P838" s="74"/>
      <c r="Q838" s="74"/>
      <c r="R838" s="74"/>
      <c r="S838" s="225"/>
    </row>
    <row r="839" spans="1:19" ht="13.5">
      <c r="A839" s="217"/>
      <c r="B839" s="220"/>
      <c r="C839" s="220"/>
      <c r="D839" s="220"/>
      <c r="E839" s="220"/>
      <c r="F839" s="220"/>
      <c r="G839" s="220"/>
      <c r="H839" s="223"/>
      <c r="I839" s="223"/>
      <c r="J839" s="72" t="s">
        <v>826</v>
      </c>
      <c r="K839" s="224"/>
      <c r="L839" s="224"/>
      <c r="M839" s="224"/>
      <c r="N839" s="224"/>
      <c r="O839" s="73"/>
      <c r="P839" s="74"/>
      <c r="Q839" s="74"/>
      <c r="R839" s="74"/>
      <c r="S839" s="225"/>
    </row>
    <row r="840" spans="1:19" ht="13.5">
      <c r="A840" s="217"/>
      <c r="B840" s="220"/>
      <c r="C840" s="220"/>
      <c r="D840" s="220"/>
      <c r="E840" s="220"/>
      <c r="F840" s="220"/>
      <c r="G840" s="220"/>
      <c r="H840" s="223"/>
      <c r="I840" s="223"/>
      <c r="J840" s="72" t="s">
        <v>827</v>
      </c>
      <c r="K840" s="224"/>
      <c r="L840" s="224"/>
      <c r="M840" s="224"/>
      <c r="N840" s="224"/>
      <c r="O840" s="73" t="s">
        <v>45</v>
      </c>
      <c r="P840" s="74"/>
      <c r="Q840" s="74"/>
      <c r="R840" s="74"/>
      <c r="S840" s="225"/>
    </row>
    <row r="841" spans="1:19" ht="27">
      <c r="A841" s="217"/>
      <c r="B841" s="220" t="s">
        <v>807</v>
      </c>
      <c r="C841" s="220" t="s">
        <v>36</v>
      </c>
      <c r="D841" s="220" t="s">
        <v>808</v>
      </c>
      <c r="E841" s="220" t="s">
        <v>828</v>
      </c>
      <c r="F841" s="220" t="s">
        <v>437</v>
      </c>
      <c r="G841" s="220" t="s">
        <v>829</v>
      </c>
      <c r="H841" s="222">
        <v>0.04</v>
      </c>
      <c r="I841" s="222">
        <v>0.01</v>
      </c>
      <c r="J841" s="72" t="s">
        <v>830</v>
      </c>
      <c r="K841" s="224">
        <v>37</v>
      </c>
      <c r="L841" s="224">
        <v>19</v>
      </c>
      <c r="M841" s="224">
        <v>19</v>
      </c>
      <c r="N841" s="224">
        <v>25</v>
      </c>
      <c r="O841" s="73" t="s">
        <v>12</v>
      </c>
      <c r="P841" s="74">
        <v>104058615</v>
      </c>
      <c r="Q841" s="74"/>
      <c r="R841" s="74"/>
      <c r="S841" s="225">
        <v>160000000</v>
      </c>
    </row>
    <row r="842" spans="1:19" ht="27">
      <c r="A842" s="217"/>
      <c r="B842" s="220"/>
      <c r="C842" s="220"/>
      <c r="D842" s="220"/>
      <c r="E842" s="220"/>
      <c r="F842" s="220"/>
      <c r="G842" s="220"/>
      <c r="H842" s="223"/>
      <c r="I842" s="223"/>
      <c r="J842" s="72" t="s">
        <v>831</v>
      </c>
      <c r="K842" s="224"/>
      <c r="L842" s="224"/>
      <c r="M842" s="224"/>
      <c r="N842" s="224"/>
      <c r="O842" s="73" t="s">
        <v>13</v>
      </c>
      <c r="P842" s="74"/>
      <c r="Q842" s="74"/>
      <c r="R842" s="74"/>
      <c r="S842" s="225"/>
    </row>
    <row r="843" spans="1:19" ht="27">
      <c r="A843" s="217"/>
      <c r="B843" s="220"/>
      <c r="C843" s="220"/>
      <c r="D843" s="220"/>
      <c r="E843" s="220"/>
      <c r="F843" s="220"/>
      <c r="G843" s="220"/>
      <c r="H843" s="223"/>
      <c r="I843" s="223"/>
      <c r="J843" s="72" t="s">
        <v>832</v>
      </c>
      <c r="K843" s="224"/>
      <c r="L843" s="224"/>
      <c r="M843" s="224"/>
      <c r="N843" s="224"/>
      <c r="O843" s="73" t="s">
        <v>14</v>
      </c>
      <c r="P843" s="74"/>
      <c r="Q843" s="74"/>
      <c r="R843" s="74"/>
      <c r="S843" s="225"/>
    </row>
    <row r="844" spans="1:19" ht="40.5">
      <c r="A844" s="217"/>
      <c r="B844" s="220"/>
      <c r="C844" s="220"/>
      <c r="D844" s="220"/>
      <c r="E844" s="220"/>
      <c r="F844" s="220"/>
      <c r="G844" s="220"/>
      <c r="H844" s="223"/>
      <c r="I844" s="223"/>
      <c r="J844" s="72" t="s">
        <v>833</v>
      </c>
      <c r="K844" s="224"/>
      <c r="L844" s="224"/>
      <c r="M844" s="224"/>
      <c r="N844" s="224"/>
      <c r="O844" s="73" t="s">
        <v>15</v>
      </c>
      <c r="P844" s="74"/>
      <c r="Q844" s="74"/>
      <c r="R844" s="74"/>
      <c r="S844" s="225"/>
    </row>
    <row r="845" spans="1:19" ht="27">
      <c r="A845" s="217"/>
      <c r="B845" s="220"/>
      <c r="C845" s="220"/>
      <c r="D845" s="220"/>
      <c r="E845" s="220"/>
      <c r="F845" s="220"/>
      <c r="G845" s="220"/>
      <c r="H845" s="223"/>
      <c r="I845" s="223"/>
      <c r="J845" s="72" t="s">
        <v>834</v>
      </c>
      <c r="K845" s="224"/>
      <c r="L845" s="224"/>
      <c r="M845" s="224"/>
      <c r="N845" s="224"/>
      <c r="O845" s="73" t="s">
        <v>16</v>
      </c>
      <c r="P845" s="74">
        <v>55941385</v>
      </c>
      <c r="Q845" s="74"/>
      <c r="R845" s="74"/>
      <c r="S845" s="225"/>
    </row>
    <row r="846" spans="1:19" ht="40.5">
      <c r="A846" s="217"/>
      <c r="B846" s="220"/>
      <c r="C846" s="220"/>
      <c r="D846" s="220"/>
      <c r="E846" s="220"/>
      <c r="F846" s="220"/>
      <c r="G846" s="220"/>
      <c r="H846" s="223"/>
      <c r="I846" s="223"/>
      <c r="J846" s="72" t="s">
        <v>835</v>
      </c>
      <c r="K846" s="224"/>
      <c r="L846" s="224"/>
      <c r="M846" s="224"/>
      <c r="N846" s="224"/>
      <c r="O846" s="73" t="s">
        <v>17</v>
      </c>
      <c r="P846" s="74"/>
      <c r="Q846" s="74"/>
      <c r="R846" s="74"/>
      <c r="S846" s="225"/>
    </row>
    <row r="847" spans="1:19" ht="27">
      <c r="A847" s="217"/>
      <c r="B847" s="220"/>
      <c r="C847" s="220"/>
      <c r="D847" s="220"/>
      <c r="E847" s="220"/>
      <c r="F847" s="220"/>
      <c r="G847" s="220"/>
      <c r="H847" s="223"/>
      <c r="I847" s="223"/>
      <c r="J847" s="72" t="s">
        <v>836</v>
      </c>
      <c r="K847" s="224"/>
      <c r="L847" s="224"/>
      <c r="M847" s="224"/>
      <c r="N847" s="224"/>
      <c r="O847" s="73" t="s">
        <v>18</v>
      </c>
      <c r="P847" s="74"/>
      <c r="Q847" s="74"/>
      <c r="R847" s="74"/>
      <c r="S847" s="225"/>
    </row>
    <row r="848" spans="1:19" ht="13.5">
      <c r="A848" s="217"/>
      <c r="B848" s="220"/>
      <c r="C848" s="220"/>
      <c r="D848" s="220"/>
      <c r="E848" s="220"/>
      <c r="F848" s="220"/>
      <c r="G848" s="220"/>
      <c r="H848" s="223"/>
      <c r="I848" s="223"/>
      <c r="J848" s="72"/>
      <c r="K848" s="224"/>
      <c r="L848" s="224"/>
      <c r="M848" s="224"/>
      <c r="N848" s="224"/>
      <c r="O848" s="73" t="s">
        <v>19</v>
      </c>
      <c r="P848" s="74"/>
      <c r="Q848" s="74"/>
      <c r="R848" s="74"/>
      <c r="S848" s="225"/>
    </row>
    <row r="849" spans="1:19" ht="13.5">
      <c r="A849" s="217"/>
      <c r="B849" s="220"/>
      <c r="C849" s="220"/>
      <c r="D849" s="220"/>
      <c r="E849" s="220"/>
      <c r="F849" s="220"/>
      <c r="G849" s="220"/>
      <c r="H849" s="223"/>
      <c r="I849" s="223"/>
      <c r="J849" s="72"/>
      <c r="K849" s="224"/>
      <c r="L849" s="224"/>
      <c r="M849" s="224"/>
      <c r="N849" s="224"/>
      <c r="O849" s="73" t="s">
        <v>45</v>
      </c>
      <c r="P849" s="74"/>
      <c r="Q849" s="74"/>
      <c r="R849" s="74"/>
      <c r="S849" s="225"/>
    </row>
    <row r="850" spans="1:19" ht="27">
      <c r="A850" s="217"/>
      <c r="B850" s="220" t="s">
        <v>807</v>
      </c>
      <c r="C850" s="220" t="s">
        <v>36</v>
      </c>
      <c r="D850" s="220" t="s">
        <v>808</v>
      </c>
      <c r="E850" s="220" t="s">
        <v>837</v>
      </c>
      <c r="F850" s="220" t="s">
        <v>437</v>
      </c>
      <c r="G850" s="220" t="s">
        <v>838</v>
      </c>
      <c r="H850" s="222">
        <v>0.04</v>
      </c>
      <c r="I850" s="222">
        <v>0.01</v>
      </c>
      <c r="J850" s="72" t="s">
        <v>839</v>
      </c>
      <c r="K850" s="224">
        <v>38</v>
      </c>
      <c r="L850" s="224">
        <v>20</v>
      </c>
      <c r="M850" s="224">
        <v>20</v>
      </c>
      <c r="N850" s="224">
        <v>22</v>
      </c>
      <c r="O850" s="73" t="s">
        <v>12</v>
      </c>
      <c r="P850" s="74">
        <v>164463071</v>
      </c>
      <c r="Q850" s="74"/>
      <c r="R850" s="74"/>
      <c r="S850" s="225">
        <v>1044455419</v>
      </c>
    </row>
    <row r="851" spans="1:19" ht="54">
      <c r="A851" s="217"/>
      <c r="B851" s="220"/>
      <c r="C851" s="220"/>
      <c r="D851" s="220"/>
      <c r="E851" s="220"/>
      <c r="F851" s="220"/>
      <c r="G851" s="220"/>
      <c r="H851" s="223"/>
      <c r="I851" s="223"/>
      <c r="J851" s="72" t="s">
        <v>234</v>
      </c>
      <c r="K851" s="224"/>
      <c r="L851" s="224"/>
      <c r="M851" s="224"/>
      <c r="N851" s="224"/>
      <c r="O851" s="73" t="s">
        <v>13</v>
      </c>
      <c r="P851" s="74">
        <v>5000000</v>
      </c>
      <c r="Q851" s="74"/>
      <c r="R851" s="74"/>
      <c r="S851" s="225"/>
    </row>
    <row r="852" spans="1:19" ht="13.5">
      <c r="A852" s="217"/>
      <c r="B852" s="220"/>
      <c r="C852" s="220"/>
      <c r="D852" s="220"/>
      <c r="E852" s="220"/>
      <c r="F852" s="220"/>
      <c r="G852" s="220"/>
      <c r="H852" s="223"/>
      <c r="I852" s="223"/>
      <c r="J852" s="72" t="s">
        <v>840</v>
      </c>
      <c r="K852" s="224"/>
      <c r="L852" s="224"/>
      <c r="M852" s="224"/>
      <c r="N852" s="224"/>
      <c r="O852" s="73" t="s">
        <v>14</v>
      </c>
      <c r="P852" s="74"/>
      <c r="Q852" s="74"/>
      <c r="R852" s="74"/>
      <c r="S852" s="225"/>
    </row>
    <row r="853" spans="1:19" ht="54">
      <c r="A853" s="217"/>
      <c r="B853" s="220"/>
      <c r="C853" s="220"/>
      <c r="D853" s="220"/>
      <c r="E853" s="220"/>
      <c r="F853" s="220"/>
      <c r="G853" s="220"/>
      <c r="H853" s="223"/>
      <c r="I853" s="223"/>
      <c r="J853" s="72" t="s">
        <v>841</v>
      </c>
      <c r="K853" s="224"/>
      <c r="L853" s="224"/>
      <c r="M853" s="224"/>
      <c r="N853" s="224"/>
      <c r="O853" s="73" t="s">
        <v>15</v>
      </c>
      <c r="P853" s="74"/>
      <c r="Q853" s="74"/>
      <c r="R853" s="74"/>
      <c r="S853" s="225"/>
    </row>
    <row r="854" spans="1:19" ht="27">
      <c r="A854" s="217"/>
      <c r="B854" s="220"/>
      <c r="C854" s="220"/>
      <c r="D854" s="220"/>
      <c r="E854" s="220"/>
      <c r="F854" s="220"/>
      <c r="G854" s="220"/>
      <c r="H854" s="223"/>
      <c r="I854" s="223"/>
      <c r="J854" s="72" t="s">
        <v>842</v>
      </c>
      <c r="K854" s="224"/>
      <c r="L854" s="224"/>
      <c r="M854" s="224"/>
      <c r="N854" s="224"/>
      <c r="O854" s="73" t="s">
        <v>16</v>
      </c>
      <c r="P854" s="74">
        <v>266992348</v>
      </c>
      <c r="Q854" s="74"/>
      <c r="R854" s="74"/>
      <c r="S854" s="225"/>
    </row>
    <row r="855" spans="1:19" ht="13.5">
      <c r="A855" s="217"/>
      <c r="B855" s="220"/>
      <c r="C855" s="220"/>
      <c r="D855" s="220"/>
      <c r="E855" s="220"/>
      <c r="F855" s="220"/>
      <c r="G855" s="220"/>
      <c r="H855" s="223"/>
      <c r="I855" s="223"/>
      <c r="J855" s="72"/>
      <c r="K855" s="224"/>
      <c r="L855" s="224"/>
      <c r="M855" s="224"/>
      <c r="N855" s="224"/>
      <c r="O855" s="73" t="s">
        <v>17</v>
      </c>
      <c r="P855" s="74">
        <v>10000000</v>
      </c>
      <c r="Q855" s="74"/>
      <c r="R855" s="74"/>
      <c r="S855" s="225"/>
    </row>
    <row r="856" spans="1:19" ht="13.5">
      <c r="A856" s="217"/>
      <c r="B856" s="220"/>
      <c r="C856" s="220"/>
      <c r="D856" s="220"/>
      <c r="E856" s="220"/>
      <c r="F856" s="220"/>
      <c r="G856" s="220"/>
      <c r="H856" s="223"/>
      <c r="I856" s="223"/>
      <c r="J856" s="72"/>
      <c r="K856" s="224"/>
      <c r="L856" s="224"/>
      <c r="M856" s="224"/>
      <c r="N856" s="224"/>
      <c r="O856" s="73" t="s">
        <v>18</v>
      </c>
      <c r="P856" s="74">
        <v>5000000</v>
      </c>
      <c r="Q856" s="74"/>
      <c r="R856" s="74"/>
      <c r="S856" s="225"/>
    </row>
    <row r="857" spans="1:19" ht="13.5">
      <c r="A857" s="217"/>
      <c r="B857" s="220"/>
      <c r="C857" s="220"/>
      <c r="D857" s="220"/>
      <c r="E857" s="220"/>
      <c r="F857" s="220"/>
      <c r="G857" s="220"/>
      <c r="H857" s="223"/>
      <c r="I857" s="223"/>
      <c r="J857" s="72"/>
      <c r="K857" s="224"/>
      <c r="L857" s="224"/>
      <c r="M857" s="224"/>
      <c r="N857" s="224"/>
      <c r="O857" s="73" t="s">
        <v>19</v>
      </c>
      <c r="P857" s="74">
        <v>30000000</v>
      </c>
      <c r="Q857" s="74"/>
      <c r="R857" s="74"/>
      <c r="S857" s="225"/>
    </row>
    <row r="858" spans="1:19" ht="13.5">
      <c r="A858" s="217"/>
      <c r="B858" s="220"/>
      <c r="C858" s="220"/>
      <c r="D858" s="220"/>
      <c r="E858" s="220"/>
      <c r="F858" s="220"/>
      <c r="G858" s="220"/>
      <c r="H858" s="223"/>
      <c r="I858" s="223"/>
      <c r="J858" s="72"/>
      <c r="K858" s="224"/>
      <c r="L858" s="224"/>
      <c r="M858" s="224"/>
      <c r="N858" s="224"/>
      <c r="O858" s="73" t="s">
        <v>45</v>
      </c>
      <c r="P858" s="74">
        <v>563000000</v>
      </c>
      <c r="Q858" s="74"/>
      <c r="R858" s="74"/>
      <c r="S858" s="225"/>
    </row>
    <row r="859" spans="1:19" ht="40.5">
      <c r="A859" s="217"/>
      <c r="B859" s="220" t="s">
        <v>807</v>
      </c>
      <c r="C859" s="220" t="s">
        <v>36</v>
      </c>
      <c r="D859" s="220" t="s">
        <v>808</v>
      </c>
      <c r="E859" s="220" t="s">
        <v>843</v>
      </c>
      <c r="F859" s="220" t="s">
        <v>437</v>
      </c>
      <c r="G859" s="220" t="s">
        <v>844</v>
      </c>
      <c r="H859" s="222">
        <v>0.02</v>
      </c>
      <c r="I859" s="222">
        <v>0.01</v>
      </c>
      <c r="J859" s="72" t="s">
        <v>233</v>
      </c>
      <c r="K859" s="224">
        <v>25</v>
      </c>
      <c r="L859" s="224">
        <v>25</v>
      </c>
      <c r="M859" s="224">
        <v>25</v>
      </c>
      <c r="N859" s="224">
        <v>25</v>
      </c>
      <c r="O859" s="73" t="s">
        <v>12</v>
      </c>
      <c r="P859" s="74"/>
      <c r="Q859" s="74"/>
      <c r="R859" s="74"/>
      <c r="S859" s="225">
        <v>260000000</v>
      </c>
    </row>
    <row r="860" spans="1:19" ht="54">
      <c r="A860" s="217"/>
      <c r="B860" s="220"/>
      <c r="C860" s="220"/>
      <c r="D860" s="220"/>
      <c r="E860" s="220"/>
      <c r="F860" s="220"/>
      <c r="G860" s="220"/>
      <c r="H860" s="223"/>
      <c r="I860" s="223"/>
      <c r="J860" s="72" t="s">
        <v>845</v>
      </c>
      <c r="K860" s="224"/>
      <c r="L860" s="224"/>
      <c r="M860" s="224"/>
      <c r="N860" s="224"/>
      <c r="O860" s="73" t="s">
        <v>13</v>
      </c>
      <c r="P860" s="74"/>
      <c r="Q860" s="74"/>
      <c r="R860" s="74"/>
      <c r="S860" s="225"/>
    </row>
    <row r="861" spans="1:19" ht="54">
      <c r="A861" s="217"/>
      <c r="B861" s="220"/>
      <c r="C861" s="220"/>
      <c r="D861" s="220"/>
      <c r="E861" s="220"/>
      <c r="F861" s="220"/>
      <c r="G861" s="220"/>
      <c r="H861" s="223"/>
      <c r="I861" s="223"/>
      <c r="J861" s="72" t="s">
        <v>846</v>
      </c>
      <c r="K861" s="224"/>
      <c r="L861" s="224"/>
      <c r="M861" s="224"/>
      <c r="N861" s="224"/>
      <c r="O861" s="73" t="s">
        <v>14</v>
      </c>
      <c r="P861" s="74"/>
      <c r="Q861" s="74"/>
      <c r="R861" s="74"/>
      <c r="S861" s="225"/>
    </row>
    <row r="862" spans="1:19" ht="13.5">
      <c r="A862" s="217"/>
      <c r="B862" s="220"/>
      <c r="C862" s="220"/>
      <c r="D862" s="220"/>
      <c r="E862" s="220"/>
      <c r="F862" s="220"/>
      <c r="G862" s="220"/>
      <c r="H862" s="223"/>
      <c r="I862" s="223"/>
      <c r="J862" s="72" t="s">
        <v>847</v>
      </c>
      <c r="K862" s="224"/>
      <c r="L862" s="224"/>
      <c r="M862" s="224"/>
      <c r="N862" s="224"/>
      <c r="O862" s="73" t="s">
        <v>15</v>
      </c>
      <c r="P862" s="74"/>
      <c r="Q862" s="74"/>
      <c r="R862" s="74"/>
      <c r="S862" s="225"/>
    </row>
    <row r="863" spans="1:19" ht="27">
      <c r="A863" s="217"/>
      <c r="B863" s="220"/>
      <c r="C863" s="220"/>
      <c r="D863" s="220"/>
      <c r="E863" s="220"/>
      <c r="F863" s="220"/>
      <c r="G863" s="220"/>
      <c r="H863" s="223"/>
      <c r="I863" s="223"/>
      <c r="J863" s="72"/>
      <c r="K863" s="224"/>
      <c r="L863" s="224"/>
      <c r="M863" s="224"/>
      <c r="N863" s="224"/>
      <c r="O863" s="73" t="s">
        <v>16</v>
      </c>
      <c r="P863" s="74"/>
      <c r="Q863" s="74"/>
      <c r="R863" s="74"/>
      <c r="S863" s="225"/>
    </row>
    <row r="864" spans="1:19" ht="13.5">
      <c r="A864" s="217"/>
      <c r="B864" s="220"/>
      <c r="C864" s="220"/>
      <c r="D864" s="220"/>
      <c r="E864" s="220"/>
      <c r="F864" s="220"/>
      <c r="G864" s="220"/>
      <c r="H864" s="223"/>
      <c r="I864" s="223"/>
      <c r="J864" s="72"/>
      <c r="K864" s="224"/>
      <c r="L864" s="224"/>
      <c r="M864" s="224"/>
      <c r="N864" s="224"/>
      <c r="O864" s="73" t="s">
        <v>17</v>
      </c>
      <c r="P864" s="74"/>
      <c r="Q864" s="74"/>
      <c r="R864" s="74"/>
      <c r="S864" s="225"/>
    </row>
    <row r="865" spans="1:19" ht="13.5">
      <c r="A865" s="217"/>
      <c r="B865" s="220"/>
      <c r="C865" s="220"/>
      <c r="D865" s="220"/>
      <c r="E865" s="220"/>
      <c r="F865" s="220"/>
      <c r="G865" s="220"/>
      <c r="H865" s="223"/>
      <c r="I865" s="223"/>
      <c r="J865" s="72"/>
      <c r="K865" s="224"/>
      <c r="L865" s="224"/>
      <c r="M865" s="224"/>
      <c r="N865" s="224"/>
      <c r="O865" s="73" t="s">
        <v>18</v>
      </c>
      <c r="P865" s="74"/>
      <c r="Q865" s="74"/>
      <c r="R865" s="74"/>
      <c r="S865" s="225"/>
    </row>
    <row r="866" spans="1:19" ht="13.5">
      <c r="A866" s="217"/>
      <c r="B866" s="220"/>
      <c r="C866" s="220"/>
      <c r="D866" s="220"/>
      <c r="E866" s="220"/>
      <c r="F866" s="220"/>
      <c r="G866" s="220"/>
      <c r="H866" s="223"/>
      <c r="I866" s="223"/>
      <c r="J866" s="72"/>
      <c r="K866" s="224"/>
      <c r="L866" s="224"/>
      <c r="M866" s="224"/>
      <c r="N866" s="224"/>
      <c r="O866" s="73" t="s">
        <v>19</v>
      </c>
      <c r="P866" s="74"/>
      <c r="Q866" s="74"/>
      <c r="R866" s="74"/>
      <c r="S866" s="225"/>
    </row>
    <row r="867" spans="1:19" ht="13.5">
      <c r="A867" s="217"/>
      <c r="B867" s="220"/>
      <c r="C867" s="220"/>
      <c r="D867" s="220"/>
      <c r="E867" s="220"/>
      <c r="F867" s="220"/>
      <c r="G867" s="220"/>
      <c r="H867" s="223"/>
      <c r="I867" s="223"/>
      <c r="J867" s="72"/>
      <c r="K867" s="224"/>
      <c r="L867" s="224"/>
      <c r="M867" s="224"/>
      <c r="N867" s="224"/>
      <c r="O867" s="73" t="s">
        <v>45</v>
      </c>
      <c r="P867" s="74">
        <v>260000000</v>
      </c>
      <c r="Q867" s="74"/>
      <c r="R867" s="74"/>
      <c r="S867" s="225"/>
    </row>
    <row r="868" spans="1:19" ht="54">
      <c r="A868" s="217"/>
      <c r="B868" s="220" t="s">
        <v>807</v>
      </c>
      <c r="C868" s="220" t="s">
        <v>36</v>
      </c>
      <c r="D868" s="220" t="s">
        <v>848</v>
      </c>
      <c r="E868" s="220" t="s">
        <v>849</v>
      </c>
      <c r="F868" s="220" t="s">
        <v>810</v>
      </c>
      <c r="G868" s="220" t="s">
        <v>850</v>
      </c>
      <c r="H868" s="222">
        <v>0.17</v>
      </c>
      <c r="I868" s="222">
        <v>0.01</v>
      </c>
      <c r="J868" s="72" t="s">
        <v>851</v>
      </c>
      <c r="K868" s="224">
        <v>25</v>
      </c>
      <c r="L868" s="224">
        <v>25</v>
      </c>
      <c r="M868" s="224">
        <v>25</v>
      </c>
      <c r="N868" s="224">
        <v>25</v>
      </c>
      <c r="O868" s="73" t="s">
        <v>12</v>
      </c>
      <c r="P868" s="74">
        <v>84360000</v>
      </c>
      <c r="Q868" s="74"/>
      <c r="R868" s="74"/>
      <c r="S868" s="225">
        <v>260000000</v>
      </c>
    </row>
    <row r="869" spans="1:19" ht="94.5">
      <c r="A869" s="217"/>
      <c r="B869" s="220"/>
      <c r="C869" s="220"/>
      <c r="D869" s="220"/>
      <c r="E869" s="220"/>
      <c r="F869" s="220"/>
      <c r="G869" s="220"/>
      <c r="H869" s="223"/>
      <c r="I869" s="223"/>
      <c r="J869" s="72" t="s">
        <v>852</v>
      </c>
      <c r="K869" s="224"/>
      <c r="L869" s="224"/>
      <c r="M869" s="224"/>
      <c r="N869" s="224"/>
      <c r="O869" s="73" t="s">
        <v>13</v>
      </c>
      <c r="P869" s="74"/>
      <c r="Q869" s="74"/>
      <c r="R869" s="74"/>
      <c r="S869" s="225"/>
    </row>
    <row r="870" spans="1:19" ht="94.5">
      <c r="A870" s="217"/>
      <c r="B870" s="220"/>
      <c r="C870" s="220"/>
      <c r="D870" s="220"/>
      <c r="E870" s="220"/>
      <c r="F870" s="220"/>
      <c r="G870" s="220"/>
      <c r="H870" s="223"/>
      <c r="I870" s="223"/>
      <c r="J870" s="72" t="s">
        <v>853</v>
      </c>
      <c r="K870" s="224"/>
      <c r="L870" s="224"/>
      <c r="M870" s="224"/>
      <c r="N870" s="224"/>
      <c r="O870" s="73" t="s">
        <v>14</v>
      </c>
      <c r="P870" s="74"/>
      <c r="Q870" s="74"/>
      <c r="R870" s="74"/>
      <c r="S870" s="225"/>
    </row>
    <row r="871" spans="1:19" ht="67.5">
      <c r="A871" s="217"/>
      <c r="B871" s="220"/>
      <c r="C871" s="220"/>
      <c r="D871" s="220"/>
      <c r="E871" s="220"/>
      <c r="F871" s="220"/>
      <c r="G871" s="220"/>
      <c r="H871" s="223"/>
      <c r="I871" s="223"/>
      <c r="J871" s="72" t="s">
        <v>854</v>
      </c>
      <c r="K871" s="224"/>
      <c r="L871" s="224"/>
      <c r="M871" s="224"/>
      <c r="N871" s="224"/>
      <c r="O871" s="73" t="s">
        <v>15</v>
      </c>
      <c r="P871" s="74"/>
      <c r="Q871" s="74"/>
      <c r="R871" s="74"/>
      <c r="S871" s="225"/>
    </row>
    <row r="872" spans="1:19" ht="27">
      <c r="A872" s="217"/>
      <c r="B872" s="220"/>
      <c r="C872" s="220"/>
      <c r="D872" s="220"/>
      <c r="E872" s="220"/>
      <c r="F872" s="220"/>
      <c r="G872" s="220"/>
      <c r="H872" s="223"/>
      <c r="I872" s="223"/>
      <c r="J872" s="72"/>
      <c r="K872" s="224"/>
      <c r="L872" s="224"/>
      <c r="M872" s="224"/>
      <c r="N872" s="224"/>
      <c r="O872" s="73" t="s">
        <v>16</v>
      </c>
      <c r="P872" s="74">
        <v>175640000</v>
      </c>
      <c r="Q872" s="74"/>
      <c r="R872" s="74"/>
      <c r="S872" s="225"/>
    </row>
    <row r="873" spans="1:19" ht="13.5">
      <c r="A873" s="217"/>
      <c r="B873" s="220"/>
      <c r="C873" s="220"/>
      <c r="D873" s="220"/>
      <c r="E873" s="220"/>
      <c r="F873" s="220"/>
      <c r="G873" s="220"/>
      <c r="H873" s="223"/>
      <c r="I873" s="223"/>
      <c r="J873" s="72"/>
      <c r="K873" s="224"/>
      <c r="L873" s="224"/>
      <c r="M873" s="224"/>
      <c r="N873" s="224"/>
      <c r="O873" s="73" t="s">
        <v>17</v>
      </c>
      <c r="P873" s="74"/>
      <c r="Q873" s="74"/>
      <c r="R873" s="74"/>
      <c r="S873" s="225"/>
    </row>
    <row r="874" spans="1:19" ht="13.5">
      <c r="A874" s="217"/>
      <c r="B874" s="220"/>
      <c r="C874" s="220"/>
      <c r="D874" s="220"/>
      <c r="E874" s="220"/>
      <c r="F874" s="220"/>
      <c r="G874" s="220"/>
      <c r="H874" s="223"/>
      <c r="I874" s="223"/>
      <c r="J874" s="72"/>
      <c r="K874" s="224"/>
      <c r="L874" s="224"/>
      <c r="M874" s="224"/>
      <c r="N874" s="224"/>
      <c r="O874" s="73" t="s">
        <v>18</v>
      </c>
      <c r="P874" s="74"/>
      <c r="Q874" s="74"/>
      <c r="R874" s="74"/>
      <c r="S874" s="225"/>
    </row>
    <row r="875" spans="1:19" ht="13.5">
      <c r="A875" s="217"/>
      <c r="B875" s="220"/>
      <c r="C875" s="220"/>
      <c r="D875" s="220"/>
      <c r="E875" s="220"/>
      <c r="F875" s="220"/>
      <c r="G875" s="220"/>
      <c r="H875" s="223"/>
      <c r="I875" s="223"/>
      <c r="J875" s="72"/>
      <c r="K875" s="224"/>
      <c r="L875" s="224"/>
      <c r="M875" s="224"/>
      <c r="N875" s="224"/>
      <c r="O875" s="73" t="s">
        <v>19</v>
      </c>
      <c r="P875" s="74"/>
      <c r="Q875" s="74"/>
      <c r="R875" s="74"/>
      <c r="S875" s="225"/>
    </row>
    <row r="876" spans="1:19" ht="13.5">
      <c r="A876" s="217"/>
      <c r="B876" s="220"/>
      <c r="C876" s="220"/>
      <c r="D876" s="220"/>
      <c r="E876" s="220"/>
      <c r="F876" s="220"/>
      <c r="G876" s="220"/>
      <c r="H876" s="223"/>
      <c r="I876" s="223"/>
      <c r="J876" s="72"/>
      <c r="K876" s="224"/>
      <c r="L876" s="224"/>
      <c r="M876" s="224"/>
      <c r="N876" s="224"/>
      <c r="O876" s="73" t="s">
        <v>45</v>
      </c>
      <c r="P876" s="74"/>
      <c r="Q876" s="74"/>
      <c r="R876" s="74"/>
      <c r="S876" s="225"/>
    </row>
    <row r="877" spans="1:19" ht="13.5" customHeight="1">
      <c r="A877" s="217"/>
      <c r="B877" s="220" t="s">
        <v>807</v>
      </c>
      <c r="C877" s="220" t="s">
        <v>36</v>
      </c>
      <c r="D877" s="220" t="s">
        <v>855</v>
      </c>
      <c r="E877" s="220" t="s">
        <v>856</v>
      </c>
      <c r="F877" s="220" t="s">
        <v>810</v>
      </c>
      <c r="G877" s="220" t="s">
        <v>857</v>
      </c>
      <c r="H877" s="222">
        <v>0.17</v>
      </c>
      <c r="I877" s="222">
        <v>0.01</v>
      </c>
      <c r="J877" s="72" t="s">
        <v>858</v>
      </c>
      <c r="K877" s="224">
        <v>32</v>
      </c>
      <c r="L877" s="224">
        <v>26</v>
      </c>
      <c r="M877" s="224">
        <v>16</v>
      </c>
      <c r="N877" s="224">
        <v>26</v>
      </c>
      <c r="O877" s="73" t="s">
        <v>12</v>
      </c>
      <c r="P877" s="74">
        <v>81240000</v>
      </c>
      <c r="Q877" s="74"/>
      <c r="R877" s="74"/>
      <c r="S877" s="225">
        <v>120000000</v>
      </c>
    </row>
    <row r="878" spans="1:19" ht="13.5">
      <c r="A878" s="217"/>
      <c r="B878" s="220"/>
      <c r="C878" s="220"/>
      <c r="D878" s="220"/>
      <c r="E878" s="220"/>
      <c r="F878" s="220"/>
      <c r="G878" s="220"/>
      <c r="H878" s="223"/>
      <c r="I878" s="223"/>
      <c r="J878" s="72" t="s">
        <v>859</v>
      </c>
      <c r="K878" s="224"/>
      <c r="L878" s="224"/>
      <c r="M878" s="224"/>
      <c r="N878" s="224"/>
      <c r="O878" s="73" t="s">
        <v>13</v>
      </c>
      <c r="P878" s="74"/>
      <c r="Q878" s="74"/>
      <c r="R878" s="74"/>
      <c r="S878" s="225"/>
    </row>
    <row r="879" spans="1:19" ht="27">
      <c r="A879" s="217"/>
      <c r="B879" s="220"/>
      <c r="C879" s="220"/>
      <c r="D879" s="220"/>
      <c r="E879" s="220"/>
      <c r="F879" s="220"/>
      <c r="G879" s="220"/>
      <c r="H879" s="223"/>
      <c r="I879" s="223"/>
      <c r="J879" s="72" t="s">
        <v>860</v>
      </c>
      <c r="K879" s="224"/>
      <c r="L879" s="224"/>
      <c r="M879" s="224"/>
      <c r="N879" s="224"/>
      <c r="O879" s="73" t="s">
        <v>14</v>
      </c>
      <c r="P879" s="74"/>
      <c r="Q879" s="74"/>
      <c r="R879" s="74"/>
      <c r="S879" s="225"/>
    </row>
    <row r="880" spans="1:19" ht="27">
      <c r="A880" s="217"/>
      <c r="B880" s="220"/>
      <c r="C880" s="220"/>
      <c r="D880" s="220"/>
      <c r="E880" s="220"/>
      <c r="F880" s="220"/>
      <c r="G880" s="220"/>
      <c r="H880" s="223"/>
      <c r="I880" s="223"/>
      <c r="J880" s="72" t="s">
        <v>861</v>
      </c>
      <c r="K880" s="224"/>
      <c r="L880" s="224"/>
      <c r="M880" s="224"/>
      <c r="N880" s="224"/>
      <c r="O880" s="73" t="s">
        <v>15</v>
      </c>
      <c r="P880" s="74"/>
      <c r="Q880" s="74"/>
      <c r="R880" s="74"/>
      <c r="S880" s="225"/>
    </row>
    <row r="881" spans="1:19" ht="27">
      <c r="A881" s="217"/>
      <c r="B881" s="220"/>
      <c r="C881" s="220"/>
      <c r="D881" s="220"/>
      <c r="E881" s="220"/>
      <c r="F881" s="220"/>
      <c r="G881" s="220"/>
      <c r="H881" s="223"/>
      <c r="I881" s="223"/>
      <c r="J881" s="72" t="s">
        <v>862</v>
      </c>
      <c r="K881" s="224"/>
      <c r="L881" s="224"/>
      <c r="M881" s="224"/>
      <c r="N881" s="224"/>
      <c r="O881" s="73" t="s">
        <v>16</v>
      </c>
      <c r="P881" s="74">
        <v>38760000</v>
      </c>
      <c r="Q881" s="74"/>
      <c r="R881" s="74"/>
      <c r="S881" s="225"/>
    </row>
    <row r="882" spans="1:19" ht="27">
      <c r="A882" s="217"/>
      <c r="B882" s="220"/>
      <c r="C882" s="220"/>
      <c r="D882" s="220"/>
      <c r="E882" s="220"/>
      <c r="F882" s="220"/>
      <c r="G882" s="220"/>
      <c r="H882" s="223"/>
      <c r="I882" s="223"/>
      <c r="J882" s="72" t="s">
        <v>863</v>
      </c>
      <c r="K882" s="224"/>
      <c r="L882" s="224"/>
      <c r="M882" s="224"/>
      <c r="N882" s="224"/>
      <c r="O882" s="73" t="s">
        <v>17</v>
      </c>
      <c r="P882" s="74"/>
      <c r="Q882" s="74"/>
      <c r="R882" s="74"/>
      <c r="S882" s="225"/>
    </row>
    <row r="883" spans="1:19" ht="27">
      <c r="A883" s="217"/>
      <c r="B883" s="220"/>
      <c r="C883" s="220"/>
      <c r="D883" s="220"/>
      <c r="E883" s="220"/>
      <c r="F883" s="220"/>
      <c r="G883" s="220"/>
      <c r="H883" s="223"/>
      <c r="I883" s="223"/>
      <c r="J883" s="72" t="s">
        <v>864</v>
      </c>
      <c r="K883" s="224"/>
      <c r="L883" s="224"/>
      <c r="M883" s="224"/>
      <c r="N883" s="224"/>
      <c r="O883" s="73" t="s">
        <v>17</v>
      </c>
      <c r="P883" s="74"/>
      <c r="Q883" s="74"/>
      <c r="R883" s="74"/>
      <c r="S883" s="225"/>
    </row>
    <row r="884" spans="1:19" ht="13.5">
      <c r="A884" s="217"/>
      <c r="B884" s="220"/>
      <c r="C884" s="220"/>
      <c r="D884" s="220"/>
      <c r="E884" s="220"/>
      <c r="F884" s="220"/>
      <c r="G884" s="220"/>
      <c r="H884" s="223"/>
      <c r="I884" s="223"/>
      <c r="J884" s="72" t="s">
        <v>865</v>
      </c>
      <c r="K884" s="224"/>
      <c r="L884" s="224"/>
      <c r="M884" s="224"/>
      <c r="N884" s="224"/>
      <c r="O884" s="73" t="s">
        <v>17</v>
      </c>
      <c r="P884" s="74"/>
      <c r="Q884" s="74"/>
      <c r="R884" s="74"/>
      <c r="S884" s="225"/>
    </row>
    <row r="885" spans="1:19" ht="27">
      <c r="A885" s="217"/>
      <c r="B885" s="220"/>
      <c r="C885" s="220"/>
      <c r="D885" s="220"/>
      <c r="E885" s="220"/>
      <c r="F885" s="220"/>
      <c r="G885" s="220"/>
      <c r="H885" s="223"/>
      <c r="I885" s="223"/>
      <c r="J885" s="72" t="s">
        <v>866</v>
      </c>
      <c r="K885" s="224"/>
      <c r="L885" s="224"/>
      <c r="M885" s="224"/>
      <c r="N885" s="224"/>
      <c r="O885" s="73" t="s">
        <v>18</v>
      </c>
      <c r="P885" s="74"/>
      <c r="Q885" s="74"/>
      <c r="R885" s="74"/>
      <c r="S885" s="225"/>
    </row>
    <row r="886" spans="1:19" ht="27">
      <c r="A886" s="217"/>
      <c r="B886" s="220"/>
      <c r="C886" s="220"/>
      <c r="D886" s="220"/>
      <c r="E886" s="220"/>
      <c r="F886" s="220"/>
      <c r="G886" s="220"/>
      <c r="H886" s="223"/>
      <c r="I886" s="223"/>
      <c r="J886" s="72" t="s">
        <v>867</v>
      </c>
      <c r="K886" s="224"/>
      <c r="L886" s="224"/>
      <c r="M886" s="224"/>
      <c r="N886" s="224"/>
      <c r="O886" s="73" t="s">
        <v>19</v>
      </c>
      <c r="P886" s="74"/>
      <c r="Q886" s="74"/>
      <c r="R886" s="74"/>
      <c r="S886" s="225"/>
    </row>
    <row r="887" spans="1:19" ht="13.5">
      <c r="A887" s="217"/>
      <c r="B887" s="220"/>
      <c r="C887" s="220"/>
      <c r="D887" s="220"/>
      <c r="E887" s="220"/>
      <c r="F887" s="220"/>
      <c r="G887" s="220"/>
      <c r="H887" s="223"/>
      <c r="I887" s="223"/>
      <c r="J887" s="72"/>
      <c r="K887" s="224"/>
      <c r="L887" s="224"/>
      <c r="M887" s="224"/>
      <c r="N887" s="224"/>
      <c r="O887" s="73" t="s">
        <v>45</v>
      </c>
      <c r="P887" s="74"/>
      <c r="Q887" s="74"/>
      <c r="R887" s="74"/>
      <c r="S887" s="225"/>
    </row>
    <row r="888" spans="1:19" ht="13.5" customHeight="1">
      <c r="A888" s="217"/>
      <c r="B888" s="220" t="s">
        <v>807</v>
      </c>
      <c r="C888" s="220" t="s">
        <v>36</v>
      </c>
      <c r="D888" s="220" t="s">
        <v>868</v>
      </c>
      <c r="E888" s="220" t="s">
        <v>869</v>
      </c>
      <c r="F888" s="220" t="s">
        <v>810</v>
      </c>
      <c r="G888" s="220" t="s">
        <v>870</v>
      </c>
      <c r="H888" s="222">
        <v>0.15</v>
      </c>
      <c r="I888" s="222">
        <v>0.01</v>
      </c>
      <c r="J888" s="72" t="s">
        <v>871</v>
      </c>
      <c r="K888" s="224">
        <v>25</v>
      </c>
      <c r="L888" s="224">
        <v>30</v>
      </c>
      <c r="M888" s="224">
        <v>30</v>
      </c>
      <c r="N888" s="224">
        <v>15</v>
      </c>
      <c r="O888" s="73" t="s">
        <v>12</v>
      </c>
      <c r="P888" s="74">
        <v>135720000</v>
      </c>
      <c r="Q888" s="74"/>
      <c r="R888" s="74"/>
      <c r="S888" s="225">
        <v>200000000</v>
      </c>
    </row>
    <row r="889" spans="1:19" ht="27">
      <c r="A889" s="217"/>
      <c r="B889" s="220"/>
      <c r="C889" s="220"/>
      <c r="D889" s="220"/>
      <c r="E889" s="220"/>
      <c r="F889" s="220"/>
      <c r="G889" s="220"/>
      <c r="H889" s="223"/>
      <c r="I889" s="223"/>
      <c r="J889" s="72" t="s">
        <v>872</v>
      </c>
      <c r="K889" s="224"/>
      <c r="L889" s="224"/>
      <c r="M889" s="224"/>
      <c r="N889" s="224"/>
      <c r="O889" s="73" t="s">
        <v>13</v>
      </c>
      <c r="P889" s="74"/>
      <c r="Q889" s="74"/>
      <c r="R889" s="74"/>
      <c r="S889" s="225"/>
    </row>
    <row r="890" spans="1:19" ht="27">
      <c r="A890" s="217"/>
      <c r="B890" s="220"/>
      <c r="C890" s="220"/>
      <c r="D890" s="220"/>
      <c r="E890" s="220"/>
      <c r="F890" s="220"/>
      <c r="G890" s="220"/>
      <c r="H890" s="223"/>
      <c r="I890" s="223"/>
      <c r="J890" s="72" t="s">
        <v>873</v>
      </c>
      <c r="K890" s="224"/>
      <c r="L890" s="224"/>
      <c r="M890" s="224"/>
      <c r="N890" s="224"/>
      <c r="O890" s="73" t="s">
        <v>14</v>
      </c>
      <c r="P890" s="74"/>
      <c r="Q890" s="74"/>
      <c r="R890" s="74"/>
      <c r="S890" s="225"/>
    </row>
    <row r="891" spans="1:19" ht="27">
      <c r="A891" s="217"/>
      <c r="B891" s="220"/>
      <c r="C891" s="220"/>
      <c r="D891" s="220"/>
      <c r="E891" s="220"/>
      <c r="F891" s="220"/>
      <c r="G891" s="220"/>
      <c r="H891" s="223"/>
      <c r="I891" s="223"/>
      <c r="J891" s="72" t="s">
        <v>874</v>
      </c>
      <c r="K891" s="224"/>
      <c r="L891" s="224"/>
      <c r="M891" s="224"/>
      <c r="N891" s="224"/>
      <c r="O891" s="73" t="s">
        <v>15</v>
      </c>
      <c r="P891" s="74"/>
      <c r="Q891" s="74"/>
      <c r="R891" s="74"/>
      <c r="S891" s="225"/>
    </row>
    <row r="892" spans="1:19" ht="27">
      <c r="A892" s="217"/>
      <c r="B892" s="220"/>
      <c r="C892" s="220"/>
      <c r="D892" s="220"/>
      <c r="E892" s="220"/>
      <c r="F892" s="220"/>
      <c r="G892" s="220"/>
      <c r="H892" s="223"/>
      <c r="I892" s="223"/>
      <c r="J892" s="72"/>
      <c r="K892" s="224"/>
      <c r="L892" s="224"/>
      <c r="M892" s="224"/>
      <c r="N892" s="224"/>
      <c r="O892" s="73" t="s">
        <v>16</v>
      </c>
      <c r="P892" s="74">
        <v>64280000</v>
      </c>
      <c r="Q892" s="74"/>
      <c r="R892" s="74"/>
      <c r="S892" s="225"/>
    </row>
    <row r="893" spans="1:19" ht="13.5">
      <c r="A893" s="217"/>
      <c r="B893" s="220"/>
      <c r="C893" s="220"/>
      <c r="D893" s="220"/>
      <c r="E893" s="220"/>
      <c r="F893" s="220"/>
      <c r="G893" s="220"/>
      <c r="H893" s="223"/>
      <c r="I893" s="223"/>
      <c r="J893" s="72"/>
      <c r="K893" s="224"/>
      <c r="L893" s="224"/>
      <c r="M893" s="224"/>
      <c r="N893" s="224"/>
      <c r="O893" s="73" t="s">
        <v>17</v>
      </c>
      <c r="P893" s="74"/>
      <c r="Q893" s="74"/>
      <c r="R893" s="74"/>
      <c r="S893" s="225"/>
    </row>
    <row r="894" spans="1:19" ht="13.5">
      <c r="A894" s="217"/>
      <c r="B894" s="220"/>
      <c r="C894" s="220"/>
      <c r="D894" s="220"/>
      <c r="E894" s="220"/>
      <c r="F894" s="220"/>
      <c r="G894" s="220"/>
      <c r="H894" s="223"/>
      <c r="I894" s="223"/>
      <c r="J894" s="72"/>
      <c r="K894" s="224"/>
      <c r="L894" s="224"/>
      <c r="M894" s="224"/>
      <c r="N894" s="224"/>
      <c r="O894" s="73" t="s">
        <v>18</v>
      </c>
      <c r="P894" s="74"/>
      <c r="Q894" s="74"/>
      <c r="R894" s="74"/>
      <c r="S894" s="225"/>
    </row>
    <row r="895" spans="1:19" ht="13.5">
      <c r="A895" s="217"/>
      <c r="B895" s="220"/>
      <c r="C895" s="220"/>
      <c r="D895" s="220"/>
      <c r="E895" s="220"/>
      <c r="F895" s="220"/>
      <c r="G895" s="220"/>
      <c r="H895" s="223"/>
      <c r="I895" s="223"/>
      <c r="J895" s="72"/>
      <c r="K895" s="224"/>
      <c r="L895" s="224"/>
      <c r="M895" s="224"/>
      <c r="N895" s="224"/>
      <c r="O895" s="73" t="s">
        <v>19</v>
      </c>
      <c r="P895" s="74"/>
      <c r="Q895" s="74"/>
      <c r="R895" s="74"/>
      <c r="S895" s="225"/>
    </row>
    <row r="896" spans="1:19" ht="13.5">
      <c r="A896" s="217"/>
      <c r="B896" s="220"/>
      <c r="C896" s="220"/>
      <c r="D896" s="220"/>
      <c r="E896" s="220"/>
      <c r="F896" s="220"/>
      <c r="G896" s="220"/>
      <c r="H896" s="223"/>
      <c r="I896" s="223"/>
      <c r="J896" s="72"/>
      <c r="K896" s="224"/>
      <c r="L896" s="224"/>
      <c r="M896" s="224"/>
      <c r="N896" s="224"/>
      <c r="O896" s="73" t="s">
        <v>45</v>
      </c>
      <c r="P896" s="74"/>
      <c r="Q896" s="74"/>
      <c r="R896" s="74"/>
      <c r="S896" s="225"/>
    </row>
    <row r="897" spans="1:19" ht="13.5" customHeight="1">
      <c r="A897" s="217"/>
      <c r="B897" s="220" t="s">
        <v>807</v>
      </c>
      <c r="C897" s="220" t="s">
        <v>36</v>
      </c>
      <c r="D897" s="220" t="s">
        <v>875</v>
      </c>
      <c r="E897" s="220" t="s">
        <v>876</v>
      </c>
      <c r="F897" s="220" t="s">
        <v>810</v>
      </c>
      <c r="G897" s="220" t="s">
        <v>877</v>
      </c>
      <c r="H897" s="222">
        <v>0.17</v>
      </c>
      <c r="I897" s="222">
        <v>0.01</v>
      </c>
      <c r="J897" s="72" t="s">
        <v>878</v>
      </c>
      <c r="K897" s="224">
        <v>20</v>
      </c>
      <c r="L897" s="224">
        <v>26</v>
      </c>
      <c r="M897" s="224">
        <v>26</v>
      </c>
      <c r="N897" s="224">
        <v>28</v>
      </c>
      <c r="O897" s="73" t="s">
        <v>12</v>
      </c>
      <c r="P897" s="74">
        <v>58920000</v>
      </c>
      <c r="Q897" s="74"/>
      <c r="R897" s="74"/>
      <c r="S897" s="225">
        <v>210000000</v>
      </c>
    </row>
    <row r="898" spans="1:19" ht="27">
      <c r="A898" s="217"/>
      <c r="B898" s="220"/>
      <c r="C898" s="220"/>
      <c r="D898" s="220"/>
      <c r="E898" s="220"/>
      <c r="F898" s="220"/>
      <c r="G898" s="220"/>
      <c r="H898" s="223"/>
      <c r="I898" s="223"/>
      <c r="J898" s="72" t="s">
        <v>879</v>
      </c>
      <c r="K898" s="224"/>
      <c r="L898" s="224"/>
      <c r="M898" s="224"/>
      <c r="N898" s="224"/>
      <c r="O898" s="73" t="s">
        <v>13</v>
      </c>
      <c r="P898" s="74"/>
      <c r="Q898" s="74"/>
      <c r="R898" s="74"/>
      <c r="S898" s="225"/>
    </row>
    <row r="899" spans="1:19" ht="27">
      <c r="A899" s="217"/>
      <c r="B899" s="220"/>
      <c r="C899" s="220"/>
      <c r="D899" s="220"/>
      <c r="E899" s="220"/>
      <c r="F899" s="220"/>
      <c r="G899" s="220"/>
      <c r="H899" s="223"/>
      <c r="I899" s="223"/>
      <c r="J899" s="72" t="s">
        <v>880</v>
      </c>
      <c r="K899" s="224"/>
      <c r="L899" s="224"/>
      <c r="M899" s="224"/>
      <c r="N899" s="224"/>
      <c r="O899" s="73" t="s">
        <v>14</v>
      </c>
      <c r="P899" s="74"/>
      <c r="Q899" s="74"/>
      <c r="R899" s="74"/>
      <c r="S899" s="225"/>
    </row>
    <row r="900" spans="1:19" ht="27">
      <c r="A900" s="217"/>
      <c r="B900" s="220"/>
      <c r="C900" s="220"/>
      <c r="D900" s="220"/>
      <c r="E900" s="220"/>
      <c r="F900" s="220"/>
      <c r="G900" s="220"/>
      <c r="H900" s="223"/>
      <c r="I900" s="223"/>
      <c r="J900" s="72" t="s">
        <v>881</v>
      </c>
      <c r="K900" s="224"/>
      <c r="L900" s="224"/>
      <c r="M900" s="224"/>
      <c r="N900" s="224"/>
      <c r="O900" s="73" t="s">
        <v>15</v>
      </c>
      <c r="P900" s="74"/>
      <c r="Q900" s="74"/>
      <c r="R900" s="74"/>
      <c r="S900" s="225"/>
    </row>
    <row r="901" spans="1:19" ht="27">
      <c r="A901" s="217"/>
      <c r="B901" s="220"/>
      <c r="C901" s="220"/>
      <c r="D901" s="220"/>
      <c r="E901" s="220"/>
      <c r="F901" s="220"/>
      <c r="G901" s="220"/>
      <c r="H901" s="223"/>
      <c r="I901" s="223"/>
      <c r="J901" s="72"/>
      <c r="K901" s="224"/>
      <c r="L901" s="224"/>
      <c r="M901" s="224"/>
      <c r="N901" s="224"/>
      <c r="O901" s="73" t="s">
        <v>16</v>
      </c>
      <c r="P901" s="74">
        <v>151080000</v>
      </c>
      <c r="Q901" s="74"/>
      <c r="R901" s="74"/>
      <c r="S901" s="225"/>
    </row>
    <row r="902" spans="1:19" ht="13.5">
      <c r="A902" s="217"/>
      <c r="B902" s="220"/>
      <c r="C902" s="220"/>
      <c r="D902" s="220"/>
      <c r="E902" s="220"/>
      <c r="F902" s="220"/>
      <c r="G902" s="220"/>
      <c r="H902" s="223"/>
      <c r="I902" s="223"/>
      <c r="J902" s="72"/>
      <c r="K902" s="224"/>
      <c r="L902" s="224"/>
      <c r="M902" s="224"/>
      <c r="N902" s="224"/>
      <c r="O902" s="73" t="s">
        <v>17</v>
      </c>
      <c r="P902" s="74"/>
      <c r="Q902" s="74"/>
      <c r="R902" s="74"/>
      <c r="S902" s="225"/>
    </row>
    <row r="903" spans="1:19" ht="13.5">
      <c r="A903" s="217"/>
      <c r="B903" s="220"/>
      <c r="C903" s="220"/>
      <c r="D903" s="220"/>
      <c r="E903" s="220"/>
      <c r="F903" s="220"/>
      <c r="G903" s="220"/>
      <c r="H903" s="223"/>
      <c r="I903" s="223"/>
      <c r="J903" s="72"/>
      <c r="K903" s="224"/>
      <c r="L903" s="224"/>
      <c r="M903" s="224"/>
      <c r="N903" s="224"/>
      <c r="O903" s="73" t="s">
        <v>18</v>
      </c>
      <c r="P903" s="74"/>
      <c r="Q903" s="74"/>
      <c r="R903" s="74"/>
      <c r="S903" s="225"/>
    </row>
    <row r="904" spans="1:19" ht="13.5">
      <c r="A904" s="217"/>
      <c r="B904" s="220"/>
      <c r="C904" s="220"/>
      <c r="D904" s="220"/>
      <c r="E904" s="220"/>
      <c r="F904" s="220"/>
      <c r="G904" s="220"/>
      <c r="H904" s="223"/>
      <c r="I904" s="223"/>
      <c r="J904" s="72"/>
      <c r="K904" s="224"/>
      <c r="L904" s="224"/>
      <c r="M904" s="224"/>
      <c r="N904" s="224"/>
      <c r="O904" s="73" t="s">
        <v>19</v>
      </c>
      <c r="P904" s="74"/>
      <c r="Q904" s="74"/>
      <c r="R904" s="74"/>
      <c r="S904" s="225"/>
    </row>
    <row r="905" spans="1:19" ht="13.5">
      <c r="A905" s="217"/>
      <c r="B905" s="220"/>
      <c r="C905" s="220"/>
      <c r="D905" s="220"/>
      <c r="E905" s="220"/>
      <c r="F905" s="220"/>
      <c r="G905" s="220"/>
      <c r="H905" s="223"/>
      <c r="I905" s="223"/>
      <c r="J905" s="72"/>
      <c r="K905" s="224"/>
      <c r="L905" s="224"/>
      <c r="M905" s="224"/>
      <c r="N905" s="224"/>
      <c r="O905" s="73" t="s">
        <v>45</v>
      </c>
      <c r="P905" s="74"/>
      <c r="Q905" s="74"/>
      <c r="R905" s="74"/>
      <c r="S905" s="225"/>
    </row>
    <row r="906" spans="1:19" ht="13.5" customHeight="1">
      <c r="A906" s="217"/>
      <c r="B906" s="220" t="s">
        <v>807</v>
      </c>
      <c r="C906" s="220" t="s">
        <v>36</v>
      </c>
      <c r="D906" s="220" t="s">
        <v>882</v>
      </c>
      <c r="E906" s="220" t="s">
        <v>883</v>
      </c>
      <c r="F906" s="220" t="s">
        <v>437</v>
      </c>
      <c r="G906" s="220" t="s">
        <v>884</v>
      </c>
      <c r="H906" s="222">
        <v>0.17</v>
      </c>
      <c r="I906" s="222">
        <v>0.01</v>
      </c>
      <c r="J906" s="72" t="s">
        <v>885</v>
      </c>
      <c r="K906" s="224">
        <v>15</v>
      </c>
      <c r="L906" s="224">
        <v>30</v>
      </c>
      <c r="M906" s="224">
        <v>17</v>
      </c>
      <c r="N906" s="224">
        <v>38</v>
      </c>
      <c r="O906" s="73" t="s">
        <v>12</v>
      </c>
      <c r="P906" s="74">
        <v>96211573</v>
      </c>
      <c r="Q906" s="74"/>
      <c r="R906" s="74"/>
      <c r="S906" s="225">
        <v>250000000</v>
      </c>
    </row>
    <row r="907" spans="1:19" ht="13.5">
      <c r="A907" s="217"/>
      <c r="B907" s="220"/>
      <c r="C907" s="220"/>
      <c r="D907" s="220"/>
      <c r="E907" s="220"/>
      <c r="F907" s="220"/>
      <c r="G907" s="220"/>
      <c r="H907" s="223"/>
      <c r="I907" s="223"/>
      <c r="J907" s="72" t="s">
        <v>886</v>
      </c>
      <c r="K907" s="224"/>
      <c r="L907" s="224"/>
      <c r="M907" s="224"/>
      <c r="N907" s="224"/>
      <c r="O907" s="73" t="s">
        <v>13</v>
      </c>
      <c r="P907" s="74"/>
      <c r="Q907" s="74"/>
      <c r="R907" s="74"/>
      <c r="S907" s="225"/>
    </row>
    <row r="908" spans="1:19" ht="13.5">
      <c r="A908" s="217"/>
      <c r="B908" s="220"/>
      <c r="C908" s="220"/>
      <c r="D908" s="220"/>
      <c r="E908" s="220"/>
      <c r="F908" s="220"/>
      <c r="G908" s="220"/>
      <c r="H908" s="223"/>
      <c r="I908" s="223"/>
      <c r="J908" s="72" t="s">
        <v>887</v>
      </c>
      <c r="K908" s="224"/>
      <c r="L908" s="224"/>
      <c r="M908" s="224"/>
      <c r="N908" s="224"/>
      <c r="O908" s="73" t="s">
        <v>14</v>
      </c>
      <c r="P908" s="74"/>
      <c r="Q908" s="74"/>
      <c r="R908" s="74"/>
      <c r="S908" s="225"/>
    </row>
    <row r="909" spans="1:19" ht="13.5">
      <c r="A909" s="217"/>
      <c r="B909" s="220"/>
      <c r="C909" s="220"/>
      <c r="D909" s="220"/>
      <c r="E909" s="220"/>
      <c r="F909" s="220"/>
      <c r="G909" s="220"/>
      <c r="H909" s="223"/>
      <c r="I909" s="223"/>
      <c r="J909" s="72" t="s">
        <v>888</v>
      </c>
      <c r="K909" s="224"/>
      <c r="L909" s="224"/>
      <c r="M909" s="224"/>
      <c r="N909" s="224"/>
      <c r="O909" s="73" t="s">
        <v>15</v>
      </c>
      <c r="P909" s="74"/>
      <c r="Q909" s="74"/>
      <c r="R909" s="74"/>
      <c r="S909" s="225"/>
    </row>
    <row r="910" spans="1:19" ht="27">
      <c r="A910" s="217"/>
      <c r="B910" s="220"/>
      <c r="C910" s="220"/>
      <c r="D910" s="220"/>
      <c r="E910" s="220"/>
      <c r="F910" s="220"/>
      <c r="G910" s="220"/>
      <c r="H910" s="223"/>
      <c r="I910" s="223"/>
      <c r="J910" s="72" t="s">
        <v>889</v>
      </c>
      <c r="K910" s="224"/>
      <c r="L910" s="224"/>
      <c r="M910" s="224"/>
      <c r="N910" s="224"/>
      <c r="O910" s="73" t="s">
        <v>16</v>
      </c>
      <c r="P910" s="74">
        <v>153788427</v>
      </c>
      <c r="Q910" s="74"/>
      <c r="R910" s="74"/>
      <c r="S910" s="225"/>
    </row>
    <row r="911" spans="1:19" ht="13.5">
      <c r="A911" s="217"/>
      <c r="B911" s="220"/>
      <c r="C911" s="220"/>
      <c r="D911" s="220"/>
      <c r="E911" s="220"/>
      <c r="F911" s="220"/>
      <c r="G911" s="220"/>
      <c r="H911" s="223"/>
      <c r="I911" s="223"/>
      <c r="J911" s="72" t="s">
        <v>890</v>
      </c>
      <c r="K911" s="224"/>
      <c r="L911" s="224"/>
      <c r="M911" s="224"/>
      <c r="N911" s="224"/>
      <c r="O911" s="73" t="s">
        <v>17</v>
      </c>
      <c r="P911" s="74"/>
      <c r="Q911" s="74"/>
      <c r="R911" s="74"/>
      <c r="S911" s="225"/>
    </row>
    <row r="912" spans="1:19" ht="13.5">
      <c r="A912" s="217"/>
      <c r="B912" s="220"/>
      <c r="C912" s="220"/>
      <c r="D912" s="220"/>
      <c r="E912" s="220"/>
      <c r="F912" s="220"/>
      <c r="G912" s="220"/>
      <c r="H912" s="223"/>
      <c r="I912" s="223"/>
      <c r="J912" s="72" t="s">
        <v>891</v>
      </c>
      <c r="K912" s="224"/>
      <c r="L912" s="224"/>
      <c r="M912" s="224"/>
      <c r="N912" s="224"/>
      <c r="O912" s="73" t="s">
        <v>18</v>
      </c>
      <c r="P912" s="74"/>
      <c r="Q912" s="74"/>
      <c r="R912" s="74"/>
      <c r="S912" s="225"/>
    </row>
    <row r="913" spans="1:19" ht="13.5">
      <c r="A913" s="217"/>
      <c r="B913" s="220"/>
      <c r="C913" s="220"/>
      <c r="D913" s="220"/>
      <c r="E913" s="220"/>
      <c r="F913" s="220"/>
      <c r="G913" s="220"/>
      <c r="H913" s="223"/>
      <c r="I913" s="223"/>
      <c r="J913" s="72" t="s">
        <v>892</v>
      </c>
      <c r="K913" s="224"/>
      <c r="L913" s="224"/>
      <c r="M913" s="224"/>
      <c r="N913" s="224"/>
      <c r="O913" s="73" t="s">
        <v>19</v>
      </c>
      <c r="P913" s="74"/>
      <c r="Q913" s="74"/>
      <c r="R913" s="74"/>
      <c r="S913" s="225"/>
    </row>
    <row r="914" spans="1:19" ht="13.5">
      <c r="A914" s="217"/>
      <c r="B914" s="220"/>
      <c r="C914" s="220"/>
      <c r="D914" s="220"/>
      <c r="E914" s="220"/>
      <c r="F914" s="220"/>
      <c r="G914" s="220"/>
      <c r="H914" s="223"/>
      <c r="I914" s="223"/>
      <c r="J914" s="72" t="s">
        <v>893</v>
      </c>
      <c r="K914" s="224"/>
      <c r="L914" s="224"/>
      <c r="M914" s="224"/>
      <c r="N914" s="224"/>
      <c r="O914" s="73" t="s">
        <v>45</v>
      </c>
      <c r="P914" s="74"/>
      <c r="Q914" s="74"/>
      <c r="R914" s="74"/>
      <c r="S914" s="225"/>
    </row>
    <row r="915" spans="1:19" ht="13.5">
      <c r="A915" s="217"/>
      <c r="B915" s="220"/>
      <c r="C915" s="220"/>
      <c r="D915" s="220"/>
      <c r="E915" s="220"/>
      <c r="F915" s="220"/>
      <c r="G915" s="220"/>
      <c r="H915" s="223"/>
      <c r="I915" s="223"/>
      <c r="J915" s="72" t="s">
        <v>894</v>
      </c>
      <c r="K915" s="224"/>
      <c r="L915" s="224"/>
      <c r="M915" s="224"/>
      <c r="N915" s="224"/>
      <c r="O915" s="73" t="s">
        <v>15</v>
      </c>
      <c r="P915" s="74"/>
      <c r="Q915" s="74"/>
      <c r="R915" s="74"/>
      <c r="S915" s="225"/>
    </row>
    <row r="916" spans="1:19" ht="13.5">
      <c r="A916" s="217"/>
      <c r="B916" s="220"/>
      <c r="C916" s="220"/>
      <c r="D916" s="220"/>
      <c r="E916" s="220"/>
      <c r="F916" s="220"/>
      <c r="G916" s="220"/>
      <c r="H916" s="223"/>
      <c r="I916" s="223"/>
      <c r="J916" s="72" t="s">
        <v>895</v>
      </c>
      <c r="K916" s="224"/>
      <c r="L916" s="224"/>
      <c r="M916" s="224"/>
      <c r="N916" s="224"/>
      <c r="O916" s="73"/>
      <c r="P916" s="74"/>
      <c r="Q916" s="74"/>
      <c r="R916" s="74"/>
      <c r="S916" s="225"/>
    </row>
    <row r="917" spans="1:19" ht="27">
      <c r="A917" s="217"/>
      <c r="B917" s="220"/>
      <c r="C917" s="220"/>
      <c r="D917" s="220"/>
      <c r="E917" s="220"/>
      <c r="F917" s="220"/>
      <c r="G917" s="220"/>
      <c r="H917" s="223"/>
      <c r="I917" s="223"/>
      <c r="J917" s="72" t="s">
        <v>896</v>
      </c>
      <c r="K917" s="224"/>
      <c r="L917" s="224"/>
      <c r="M917" s="224"/>
      <c r="N917" s="224"/>
      <c r="O917" s="73" t="s">
        <v>16</v>
      </c>
      <c r="P917" s="74"/>
      <c r="Q917" s="74"/>
      <c r="R917" s="74"/>
      <c r="S917" s="225"/>
    </row>
    <row r="918" spans="1:19" ht="13.5" customHeight="1">
      <c r="A918" s="217"/>
      <c r="B918" s="220" t="s">
        <v>807</v>
      </c>
      <c r="C918" s="220" t="s">
        <v>36</v>
      </c>
      <c r="D918" s="220" t="s">
        <v>882</v>
      </c>
      <c r="E918" s="220" t="s">
        <v>897</v>
      </c>
      <c r="F918" s="220" t="s">
        <v>437</v>
      </c>
      <c r="G918" s="220" t="s">
        <v>898</v>
      </c>
      <c r="H918" s="222">
        <v>0.02</v>
      </c>
      <c r="I918" s="222">
        <v>0.01</v>
      </c>
      <c r="J918" s="72" t="s">
        <v>899</v>
      </c>
      <c r="K918" s="224">
        <v>25</v>
      </c>
      <c r="L918" s="224">
        <v>38</v>
      </c>
      <c r="M918" s="224">
        <v>18</v>
      </c>
      <c r="N918" s="224">
        <v>19</v>
      </c>
      <c r="O918" s="73" t="s">
        <v>12</v>
      </c>
      <c r="P918" s="74"/>
      <c r="Q918" s="74"/>
      <c r="R918" s="74"/>
      <c r="S918" s="225">
        <v>0</v>
      </c>
    </row>
    <row r="919" spans="1:19" ht="40.5">
      <c r="A919" s="217"/>
      <c r="B919" s="220"/>
      <c r="C919" s="220"/>
      <c r="D919" s="220"/>
      <c r="E919" s="220"/>
      <c r="F919" s="220"/>
      <c r="G919" s="220"/>
      <c r="H919" s="223"/>
      <c r="I919" s="223"/>
      <c r="J919" s="72" t="s">
        <v>117</v>
      </c>
      <c r="K919" s="224"/>
      <c r="L919" s="224"/>
      <c r="M919" s="224"/>
      <c r="N919" s="224"/>
      <c r="O919" s="73" t="s">
        <v>13</v>
      </c>
      <c r="P919" s="74"/>
      <c r="Q919" s="74"/>
      <c r="R919" s="74"/>
      <c r="S919" s="225"/>
    </row>
    <row r="920" spans="1:19" ht="27">
      <c r="A920" s="217"/>
      <c r="B920" s="220"/>
      <c r="C920" s="220"/>
      <c r="D920" s="220"/>
      <c r="E920" s="220"/>
      <c r="F920" s="220"/>
      <c r="G920" s="220"/>
      <c r="H920" s="223"/>
      <c r="I920" s="223"/>
      <c r="J920" s="72" t="s">
        <v>900</v>
      </c>
      <c r="K920" s="224"/>
      <c r="L920" s="224"/>
      <c r="M920" s="224"/>
      <c r="N920" s="224"/>
      <c r="O920" s="73" t="s">
        <v>14</v>
      </c>
      <c r="P920" s="74"/>
      <c r="Q920" s="74"/>
      <c r="R920" s="74"/>
      <c r="S920" s="225"/>
    </row>
    <row r="921" spans="1:19" ht="40.5">
      <c r="A921" s="217"/>
      <c r="B921" s="220"/>
      <c r="C921" s="220"/>
      <c r="D921" s="220"/>
      <c r="E921" s="220"/>
      <c r="F921" s="220"/>
      <c r="G921" s="220"/>
      <c r="H921" s="223"/>
      <c r="I921" s="223"/>
      <c r="J921" s="72" t="s">
        <v>901</v>
      </c>
      <c r="K921" s="224"/>
      <c r="L921" s="224"/>
      <c r="M921" s="224"/>
      <c r="N921" s="224"/>
      <c r="O921" s="73" t="s">
        <v>14</v>
      </c>
      <c r="P921" s="74"/>
      <c r="Q921" s="74"/>
      <c r="R921" s="74"/>
      <c r="S921" s="225"/>
    </row>
    <row r="922" spans="1:19" ht="27">
      <c r="A922" s="217"/>
      <c r="B922" s="220"/>
      <c r="C922" s="220"/>
      <c r="D922" s="220"/>
      <c r="E922" s="220"/>
      <c r="F922" s="220"/>
      <c r="G922" s="220"/>
      <c r="H922" s="223"/>
      <c r="I922" s="223"/>
      <c r="J922" s="72" t="s">
        <v>902</v>
      </c>
      <c r="K922" s="224"/>
      <c r="L922" s="224"/>
      <c r="M922" s="224"/>
      <c r="N922" s="224"/>
      <c r="O922" s="73" t="s">
        <v>14</v>
      </c>
      <c r="P922" s="74"/>
      <c r="Q922" s="74"/>
      <c r="R922" s="74"/>
      <c r="S922" s="225"/>
    </row>
    <row r="923" spans="1:19" ht="13.5">
      <c r="A923" s="217"/>
      <c r="B923" s="220"/>
      <c r="C923" s="220"/>
      <c r="D923" s="220"/>
      <c r="E923" s="220"/>
      <c r="F923" s="220"/>
      <c r="G923" s="220"/>
      <c r="H923" s="223"/>
      <c r="I923" s="223"/>
      <c r="J923" s="72"/>
      <c r="K923" s="224"/>
      <c r="L923" s="224"/>
      <c r="M923" s="224"/>
      <c r="N923" s="224"/>
      <c r="O923" s="73" t="s">
        <v>14</v>
      </c>
      <c r="P923" s="74"/>
      <c r="Q923" s="74"/>
      <c r="R923" s="74"/>
      <c r="S923" s="225"/>
    </row>
    <row r="924" spans="1:19" ht="13.5">
      <c r="A924" s="217"/>
      <c r="B924" s="220"/>
      <c r="C924" s="220"/>
      <c r="D924" s="220"/>
      <c r="E924" s="220"/>
      <c r="F924" s="220"/>
      <c r="G924" s="220"/>
      <c r="H924" s="223"/>
      <c r="I924" s="223"/>
      <c r="J924" s="72"/>
      <c r="K924" s="224"/>
      <c r="L924" s="224"/>
      <c r="M924" s="224"/>
      <c r="N924" s="224"/>
      <c r="O924" s="73" t="s">
        <v>14</v>
      </c>
      <c r="P924" s="74"/>
      <c r="Q924" s="74"/>
      <c r="R924" s="74"/>
      <c r="S924" s="225"/>
    </row>
    <row r="925" spans="1:19" ht="13.5">
      <c r="A925" s="217"/>
      <c r="B925" s="220"/>
      <c r="C925" s="220"/>
      <c r="D925" s="220"/>
      <c r="E925" s="220"/>
      <c r="F925" s="220"/>
      <c r="G925" s="220"/>
      <c r="H925" s="223"/>
      <c r="I925" s="223"/>
      <c r="J925" s="72"/>
      <c r="K925" s="224"/>
      <c r="L925" s="224"/>
      <c r="M925" s="224"/>
      <c r="N925" s="224"/>
      <c r="O925" s="73" t="s">
        <v>14</v>
      </c>
      <c r="P925" s="74"/>
      <c r="Q925" s="74"/>
      <c r="R925" s="74"/>
      <c r="S925" s="225"/>
    </row>
    <row r="926" spans="1:19" ht="13.5">
      <c r="A926" s="217"/>
      <c r="B926" s="220"/>
      <c r="C926" s="220"/>
      <c r="D926" s="220"/>
      <c r="E926" s="220"/>
      <c r="F926" s="220"/>
      <c r="G926" s="220"/>
      <c r="H926" s="223"/>
      <c r="I926" s="223"/>
      <c r="J926" s="72"/>
      <c r="K926" s="224"/>
      <c r="L926" s="224"/>
      <c r="M926" s="224"/>
      <c r="N926" s="224"/>
      <c r="O926" s="73" t="s">
        <v>14</v>
      </c>
      <c r="P926" s="74"/>
      <c r="Q926" s="74"/>
      <c r="R926" s="74"/>
      <c r="S926" s="225"/>
    </row>
    <row r="927" spans="1:19" ht="13.5">
      <c r="A927" s="217"/>
      <c r="B927" s="220"/>
      <c r="C927" s="220"/>
      <c r="D927" s="220"/>
      <c r="E927" s="220"/>
      <c r="F927" s="220"/>
      <c r="G927" s="220"/>
      <c r="H927" s="223"/>
      <c r="I927" s="223"/>
      <c r="J927" s="72"/>
      <c r="K927" s="224"/>
      <c r="L927" s="224"/>
      <c r="M927" s="224"/>
      <c r="N927" s="224"/>
      <c r="O927" s="73" t="s">
        <v>15</v>
      </c>
      <c r="P927" s="74"/>
      <c r="Q927" s="74"/>
      <c r="R927" s="74"/>
      <c r="S927" s="225"/>
    </row>
    <row r="928" spans="1:19" ht="27">
      <c r="A928" s="217"/>
      <c r="B928" s="220"/>
      <c r="C928" s="220"/>
      <c r="D928" s="220"/>
      <c r="E928" s="220"/>
      <c r="F928" s="220"/>
      <c r="G928" s="220"/>
      <c r="H928" s="223"/>
      <c r="I928" s="223"/>
      <c r="J928" s="72"/>
      <c r="K928" s="224"/>
      <c r="L928" s="224"/>
      <c r="M928" s="224"/>
      <c r="N928" s="224"/>
      <c r="O928" s="73" t="s">
        <v>16</v>
      </c>
      <c r="P928" s="74"/>
      <c r="Q928" s="74"/>
      <c r="R928" s="74"/>
      <c r="S928" s="225"/>
    </row>
    <row r="929" spans="1:19" ht="27" customHeight="1">
      <c r="A929" s="217"/>
      <c r="B929" s="220" t="s">
        <v>807</v>
      </c>
      <c r="C929" s="220" t="s">
        <v>36</v>
      </c>
      <c r="D929" s="220" t="s">
        <v>868</v>
      </c>
      <c r="E929" s="220" t="s">
        <v>903</v>
      </c>
      <c r="F929" s="220" t="s">
        <v>810</v>
      </c>
      <c r="G929" s="220" t="s">
        <v>904</v>
      </c>
      <c r="H929" s="222">
        <v>0.02</v>
      </c>
      <c r="I929" s="222">
        <v>0.01</v>
      </c>
      <c r="J929" s="72" t="s">
        <v>905</v>
      </c>
      <c r="K929" s="224">
        <v>5</v>
      </c>
      <c r="L929" s="224">
        <v>0</v>
      </c>
      <c r="M929" s="224">
        <v>15</v>
      </c>
      <c r="N929" s="224">
        <v>80</v>
      </c>
      <c r="O929" s="73" t="s">
        <v>12</v>
      </c>
      <c r="P929" s="74"/>
      <c r="Q929" s="74"/>
      <c r="R929" s="74"/>
      <c r="S929" s="225">
        <v>30000000</v>
      </c>
    </row>
    <row r="930" spans="1:19" ht="67.5">
      <c r="A930" s="217"/>
      <c r="B930" s="220"/>
      <c r="C930" s="220"/>
      <c r="D930" s="220"/>
      <c r="E930" s="220"/>
      <c r="F930" s="220"/>
      <c r="G930" s="220"/>
      <c r="H930" s="223"/>
      <c r="I930" s="223"/>
      <c r="J930" s="72" t="s">
        <v>906</v>
      </c>
      <c r="K930" s="224"/>
      <c r="L930" s="224"/>
      <c r="M930" s="224"/>
      <c r="N930" s="224"/>
      <c r="O930" s="73" t="s">
        <v>13</v>
      </c>
      <c r="P930" s="74"/>
      <c r="Q930" s="74"/>
      <c r="R930" s="74"/>
      <c r="S930" s="225"/>
    </row>
    <row r="931" spans="1:19" ht="67.5">
      <c r="A931" s="217"/>
      <c r="B931" s="220"/>
      <c r="C931" s="220"/>
      <c r="D931" s="220"/>
      <c r="E931" s="220"/>
      <c r="F931" s="220"/>
      <c r="G931" s="220"/>
      <c r="H931" s="223"/>
      <c r="I931" s="223"/>
      <c r="J931" s="72" t="s">
        <v>907</v>
      </c>
      <c r="K931" s="224"/>
      <c r="L931" s="224"/>
      <c r="M931" s="224"/>
      <c r="N931" s="224"/>
      <c r="O931" s="73" t="s">
        <v>14</v>
      </c>
      <c r="P931" s="74"/>
      <c r="Q931" s="74"/>
      <c r="R931" s="74"/>
      <c r="S931" s="225"/>
    </row>
    <row r="932" spans="1:19" ht="54">
      <c r="A932" s="217"/>
      <c r="B932" s="220"/>
      <c r="C932" s="220"/>
      <c r="D932" s="220"/>
      <c r="E932" s="220"/>
      <c r="F932" s="220"/>
      <c r="G932" s="220"/>
      <c r="H932" s="223"/>
      <c r="I932" s="223"/>
      <c r="J932" s="72" t="s">
        <v>908</v>
      </c>
      <c r="K932" s="224"/>
      <c r="L932" s="224"/>
      <c r="M932" s="224"/>
      <c r="N932" s="224"/>
      <c r="O932" s="73" t="s">
        <v>14</v>
      </c>
      <c r="P932" s="74"/>
      <c r="Q932" s="74"/>
      <c r="R932" s="74"/>
      <c r="S932" s="225"/>
    </row>
    <row r="933" spans="1:19" ht="67.5">
      <c r="A933" s="217"/>
      <c r="B933" s="220"/>
      <c r="C933" s="220"/>
      <c r="D933" s="220"/>
      <c r="E933" s="220"/>
      <c r="F933" s="220"/>
      <c r="G933" s="220"/>
      <c r="H933" s="223"/>
      <c r="I933" s="223"/>
      <c r="J933" s="72" t="s">
        <v>909</v>
      </c>
      <c r="K933" s="224"/>
      <c r="L933" s="224"/>
      <c r="M933" s="224"/>
      <c r="N933" s="224"/>
      <c r="O933" s="73" t="s">
        <v>14</v>
      </c>
      <c r="P933" s="74"/>
      <c r="Q933" s="74"/>
      <c r="R933" s="74"/>
      <c r="S933" s="225"/>
    </row>
    <row r="934" spans="1:19" ht="13.5">
      <c r="A934" s="217"/>
      <c r="B934" s="220"/>
      <c r="C934" s="220"/>
      <c r="D934" s="220"/>
      <c r="E934" s="220"/>
      <c r="F934" s="220"/>
      <c r="G934" s="220"/>
      <c r="H934" s="223"/>
      <c r="I934" s="223"/>
      <c r="J934" s="72"/>
      <c r="K934" s="224"/>
      <c r="L934" s="224"/>
      <c r="M934" s="224"/>
      <c r="N934" s="224"/>
      <c r="O934" s="73" t="s">
        <v>14</v>
      </c>
      <c r="P934" s="74"/>
      <c r="Q934" s="74"/>
      <c r="R934" s="74"/>
      <c r="S934" s="225"/>
    </row>
    <row r="935" spans="1:19" ht="13.5">
      <c r="A935" s="217"/>
      <c r="B935" s="220"/>
      <c r="C935" s="220"/>
      <c r="D935" s="220"/>
      <c r="E935" s="220"/>
      <c r="F935" s="220"/>
      <c r="G935" s="220"/>
      <c r="H935" s="223"/>
      <c r="I935" s="223"/>
      <c r="J935" s="72"/>
      <c r="K935" s="224"/>
      <c r="L935" s="224"/>
      <c r="M935" s="224"/>
      <c r="N935" s="224"/>
      <c r="O935" s="73" t="s">
        <v>14</v>
      </c>
      <c r="P935" s="74"/>
      <c r="Q935" s="74"/>
      <c r="R935" s="74"/>
      <c r="S935" s="225"/>
    </row>
    <row r="936" spans="1:19" ht="13.5">
      <c r="A936" s="217"/>
      <c r="B936" s="220"/>
      <c r="C936" s="220"/>
      <c r="D936" s="220"/>
      <c r="E936" s="220"/>
      <c r="F936" s="220"/>
      <c r="G936" s="220"/>
      <c r="H936" s="223"/>
      <c r="I936" s="223"/>
      <c r="J936" s="72"/>
      <c r="K936" s="224"/>
      <c r="L936" s="224"/>
      <c r="M936" s="224"/>
      <c r="N936" s="224"/>
      <c r="O936" s="73" t="s">
        <v>14</v>
      </c>
      <c r="P936" s="74"/>
      <c r="Q936" s="74"/>
      <c r="R936" s="74"/>
      <c r="S936" s="225"/>
    </row>
    <row r="937" spans="1:19" ht="13.5">
      <c r="A937" s="217"/>
      <c r="B937" s="220"/>
      <c r="C937" s="220"/>
      <c r="D937" s="220"/>
      <c r="E937" s="220"/>
      <c r="F937" s="220"/>
      <c r="G937" s="220"/>
      <c r="H937" s="223"/>
      <c r="I937" s="223"/>
      <c r="J937" s="72"/>
      <c r="K937" s="224"/>
      <c r="L937" s="224"/>
      <c r="M937" s="224"/>
      <c r="N937" s="224"/>
      <c r="O937" s="73" t="s">
        <v>14</v>
      </c>
      <c r="P937" s="74"/>
      <c r="Q937" s="74"/>
      <c r="R937" s="74"/>
      <c r="S937" s="225"/>
    </row>
    <row r="938" spans="1:19" ht="13.5">
      <c r="A938" s="217"/>
      <c r="B938" s="220"/>
      <c r="C938" s="220"/>
      <c r="D938" s="220"/>
      <c r="E938" s="220"/>
      <c r="F938" s="220"/>
      <c r="G938" s="220"/>
      <c r="H938" s="223"/>
      <c r="I938" s="223"/>
      <c r="J938" s="72"/>
      <c r="K938" s="224"/>
      <c r="L938" s="224"/>
      <c r="M938" s="224"/>
      <c r="N938" s="224"/>
      <c r="O938" s="73" t="s">
        <v>15</v>
      </c>
      <c r="P938" s="74">
        <v>30000000</v>
      </c>
      <c r="Q938" s="74"/>
      <c r="R938" s="74"/>
      <c r="S938" s="225"/>
    </row>
    <row r="939" spans="1:19" ht="27">
      <c r="A939" s="217"/>
      <c r="B939" s="220"/>
      <c r="C939" s="220"/>
      <c r="D939" s="220"/>
      <c r="E939" s="220"/>
      <c r="F939" s="220"/>
      <c r="G939" s="220"/>
      <c r="H939" s="223"/>
      <c r="I939" s="223"/>
      <c r="J939" s="72"/>
      <c r="K939" s="224"/>
      <c r="L939" s="224"/>
      <c r="M939" s="224"/>
      <c r="N939" s="224"/>
      <c r="O939" s="73" t="s">
        <v>16</v>
      </c>
      <c r="P939" s="74"/>
      <c r="Q939" s="74"/>
      <c r="R939" s="74"/>
      <c r="S939" s="225"/>
    </row>
    <row r="940" spans="1:19" ht="27">
      <c r="A940" s="232" t="s">
        <v>1170</v>
      </c>
      <c r="B940" s="226" t="s">
        <v>140</v>
      </c>
      <c r="C940" s="226" t="s">
        <v>35</v>
      </c>
      <c r="D940" s="218" t="s">
        <v>910</v>
      </c>
      <c r="E940" s="228" t="s">
        <v>1154</v>
      </c>
      <c r="F940" s="218" t="s">
        <v>1155</v>
      </c>
      <c r="G940" s="218" t="s">
        <v>911</v>
      </c>
      <c r="H940" s="218">
        <v>60</v>
      </c>
      <c r="I940" s="219">
        <v>1</v>
      </c>
      <c r="J940" s="75" t="s">
        <v>912</v>
      </c>
      <c r="K940" s="122">
        <v>15</v>
      </c>
      <c r="L940" s="122">
        <v>35</v>
      </c>
      <c r="M940" s="122">
        <v>15</v>
      </c>
      <c r="N940" s="122">
        <v>35</v>
      </c>
      <c r="O940" s="76" t="s">
        <v>913</v>
      </c>
      <c r="P940" s="77">
        <v>499096472</v>
      </c>
      <c r="Q940" s="77"/>
      <c r="R940" s="78"/>
      <c r="S940" s="79">
        <f>Q940+P940</f>
        <v>499096472</v>
      </c>
    </row>
    <row r="941" spans="1:19" ht="27">
      <c r="A941" s="135"/>
      <c r="B941" s="226"/>
      <c r="C941" s="226"/>
      <c r="D941" s="218"/>
      <c r="E941" s="228"/>
      <c r="F941" s="218"/>
      <c r="G941" s="218"/>
      <c r="H941" s="218"/>
      <c r="I941" s="219"/>
      <c r="J941" s="75" t="s">
        <v>914</v>
      </c>
      <c r="K941" s="122"/>
      <c r="L941" s="122"/>
      <c r="M941" s="122"/>
      <c r="N941" s="122"/>
      <c r="O941" s="80" t="s">
        <v>19</v>
      </c>
      <c r="P941" s="81"/>
      <c r="Q941" s="81"/>
      <c r="R941" s="78"/>
      <c r="S941" s="79"/>
    </row>
    <row r="942" spans="1:19" ht="13.5">
      <c r="A942" s="135"/>
      <c r="B942" s="226"/>
      <c r="C942" s="226"/>
      <c r="D942" s="218"/>
      <c r="E942" s="228"/>
      <c r="F942" s="218"/>
      <c r="G942" s="218"/>
      <c r="H942" s="218"/>
      <c r="I942" s="219"/>
      <c r="J942" s="75" t="s">
        <v>915</v>
      </c>
      <c r="K942" s="122"/>
      <c r="L942" s="122"/>
      <c r="M942" s="122"/>
      <c r="N942" s="122"/>
      <c r="O942" s="80" t="s">
        <v>17</v>
      </c>
      <c r="P942" s="81"/>
      <c r="Q942" s="81"/>
      <c r="R942" s="77"/>
      <c r="S942" s="77"/>
    </row>
    <row r="943" spans="1:19" ht="40.5">
      <c r="A943" s="135"/>
      <c r="B943" s="226"/>
      <c r="C943" s="226"/>
      <c r="D943" s="218"/>
      <c r="E943" s="228"/>
      <c r="F943" s="218" t="s">
        <v>917</v>
      </c>
      <c r="G943" s="218"/>
      <c r="H943" s="218"/>
      <c r="I943" s="219"/>
      <c r="J943" s="75" t="s">
        <v>918</v>
      </c>
      <c r="K943" s="122"/>
      <c r="L943" s="122"/>
      <c r="M943" s="122"/>
      <c r="N943" s="122"/>
      <c r="O943" s="80" t="s">
        <v>13</v>
      </c>
      <c r="P943" s="81"/>
      <c r="Q943" s="81"/>
      <c r="R943" s="77"/>
      <c r="S943" s="77"/>
    </row>
    <row r="944" spans="1:19" ht="13.5">
      <c r="A944" s="135"/>
      <c r="B944" s="226"/>
      <c r="C944" s="226"/>
      <c r="D944" s="218"/>
      <c r="E944" s="228"/>
      <c r="F944" s="218"/>
      <c r="G944" s="218"/>
      <c r="H944" s="218"/>
      <c r="I944" s="219"/>
      <c r="J944" s="75" t="s">
        <v>919</v>
      </c>
      <c r="K944" s="122"/>
      <c r="L944" s="122"/>
      <c r="M944" s="122"/>
      <c r="N944" s="122"/>
      <c r="O944" s="80" t="s">
        <v>45</v>
      </c>
      <c r="P944" s="81"/>
      <c r="Q944" s="81"/>
      <c r="R944" s="77"/>
      <c r="S944" s="77"/>
    </row>
    <row r="945" spans="1:19" ht="13.5">
      <c r="A945" s="135"/>
      <c r="B945" s="226"/>
      <c r="C945" s="226"/>
      <c r="D945" s="218"/>
      <c r="E945" s="228"/>
      <c r="F945" s="218"/>
      <c r="G945" s="218"/>
      <c r="H945" s="218"/>
      <c r="I945" s="219"/>
      <c r="J945" s="75" t="s">
        <v>920</v>
      </c>
      <c r="K945" s="122"/>
      <c r="L945" s="122"/>
      <c r="M945" s="122"/>
      <c r="N945" s="122"/>
      <c r="O945" s="80"/>
      <c r="P945" s="81"/>
      <c r="Q945" s="81"/>
      <c r="R945" s="77"/>
      <c r="S945" s="77"/>
    </row>
    <row r="946" spans="1:19" ht="13.5">
      <c r="A946" s="135"/>
      <c r="B946" s="226"/>
      <c r="C946" s="226"/>
      <c r="D946" s="218"/>
      <c r="E946" s="218" t="s">
        <v>921</v>
      </c>
      <c r="F946" s="218" t="s">
        <v>922</v>
      </c>
      <c r="G946" s="218"/>
      <c r="H946" s="219">
        <v>3</v>
      </c>
      <c r="I946" s="219">
        <v>1</v>
      </c>
      <c r="J946" s="75" t="s">
        <v>923</v>
      </c>
      <c r="K946" s="122">
        <v>15</v>
      </c>
      <c r="L946" s="122">
        <v>35</v>
      </c>
      <c r="M946" s="122">
        <v>15</v>
      </c>
      <c r="N946" s="122">
        <v>35</v>
      </c>
      <c r="O946" s="80" t="s">
        <v>19</v>
      </c>
      <c r="P946" s="77"/>
      <c r="Q946" s="77"/>
      <c r="R946" s="77"/>
      <c r="S946" s="77"/>
    </row>
    <row r="947" spans="1:19" ht="27">
      <c r="A947" s="135"/>
      <c r="B947" s="226"/>
      <c r="C947" s="226"/>
      <c r="D947" s="218"/>
      <c r="E947" s="218"/>
      <c r="F947" s="218"/>
      <c r="G947" s="218"/>
      <c r="H947" s="219"/>
      <c r="I947" s="219"/>
      <c r="J947" s="75" t="s">
        <v>924</v>
      </c>
      <c r="K947" s="122"/>
      <c r="L947" s="122"/>
      <c r="M947" s="122"/>
      <c r="N947" s="122"/>
      <c r="O947" s="80" t="s">
        <v>45</v>
      </c>
      <c r="P947" s="77"/>
      <c r="Q947" s="77"/>
      <c r="R947" s="77"/>
      <c r="S947" s="77"/>
    </row>
    <row r="948" spans="1:19" ht="40.5">
      <c r="A948" s="135"/>
      <c r="B948" s="226"/>
      <c r="C948" s="226"/>
      <c r="D948" s="218"/>
      <c r="E948" s="226" t="s">
        <v>843</v>
      </c>
      <c r="F948" s="226" t="s">
        <v>925</v>
      </c>
      <c r="G948" s="218" t="s">
        <v>844</v>
      </c>
      <c r="H948" s="219">
        <v>1</v>
      </c>
      <c r="I948" s="219">
        <v>1</v>
      </c>
      <c r="J948" s="82" t="s">
        <v>233</v>
      </c>
      <c r="K948" s="122">
        <v>100</v>
      </c>
      <c r="L948" s="122">
        <v>0</v>
      </c>
      <c r="M948" s="122">
        <v>0</v>
      </c>
      <c r="N948" s="122">
        <v>0</v>
      </c>
      <c r="O948" s="80" t="s">
        <v>19</v>
      </c>
      <c r="P948" s="77">
        <v>35000000</v>
      </c>
      <c r="Q948" s="77"/>
      <c r="R948" s="77"/>
      <c r="S948" s="120">
        <f>+P948+P949+P950+P951</f>
        <v>122000000</v>
      </c>
    </row>
    <row r="949" spans="1:19" ht="54">
      <c r="A949" s="135"/>
      <c r="B949" s="226"/>
      <c r="C949" s="226"/>
      <c r="D949" s="218"/>
      <c r="E949" s="226"/>
      <c r="F949" s="226"/>
      <c r="G949" s="218"/>
      <c r="H949" s="219"/>
      <c r="I949" s="219"/>
      <c r="J949" s="82" t="s">
        <v>845</v>
      </c>
      <c r="K949" s="122"/>
      <c r="L949" s="122"/>
      <c r="M949" s="122"/>
      <c r="N949" s="122"/>
      <c r="O949" s="80" t="s">
        <v>17</v>
      </c>
      <c r="P949" s="77">
        <v>10000000</v>
      </c>
      <c r="Q949" s="77"/>
      <c r="R949" s="77"/>
      <c r="S949" s="121"/>
    </row>
    <row r="950" spans="1:19" ht="13.5">
      <c r="A950" s="135"/>
      <c r="B950" s="226"/>
      <c r="C950" s="226"/>
      <c r="D950" s="218"/>
      <c r="E950" s="226"/>
      <c r="F950" s="226"/>
      <c r="G950" s="218"/>
      <c r="H950" s="219"/>
      <c r="I950" s="219"/>
      <c r="J950" s="82" t="s">
        <v>847</v>
      </c>
      <c r="K950" s="122"/>
      <c r="L950" s="122"/>
      <c r="M950" s="122"/>
      <c r="N950" s="122"/>
      <c r="O950" s="80" t="s">
        <v>13</v>
      </c>
      <c r="P950" s="77">
        <v>30000000</v>
      </c>
      <c r="Q950" s="77"/>
      <c r="R950" s="77"/>
      <c r="S950" s="121"/>
    </row>
    <row r="951" spans="1:19" ht="13.5">
      <c r="A951" s="135"/>
      <c r="B951" s="226"/>
      <c r="C951" s="226"/>
      <c r="D951" s="218"/>
      <c r="E951" s="226"/>
      <c r="F951" s="226"/>
      <c r="G951" s="218"/>
      <c r="H951" s="219"/>
      <c r="I951" s="219"/>
      <c r="J951" s="75"/>
      <c r="K951" s="122"/>
      <c r="L951" s="122"/>
      <c r="M951" s="122"/>
      <c r="N951" s="122"/>
      <c r="O951" s="80" t="s">
        <v>45</v>
      </c>
      <c r="P951" s="77">
        <v>47000000</v>
      </c>
      <c r="Q951" s="77"/>
      <c r="R951" s="77"/>
      <c r="S951" s="121"/>
    </row>
    <row r="952" spans="1:19" ht="27">
      <c r="A952" s="135"/>
      <c r="B952" s="226"/>
      <c r="C952" s="226"/>
      <c r="D952" s="218"/>
      <c r="E952" s="226" t="s">
        <v>926</v>
      </c>
      <c r="F952" s="226" t="s">
        <v>925</v>
      </c>
      <c r="G952" s="218" t="s">
        <v>927</v>
      </c>
      <c r="H952" s="218">
        <v>1</v>
      </c>
      <c r="I952" s="219">
        <v>1</v>
      </c>
      <c r="J952" s="82" t="s">
        <v>928</v>
      </c>
      <c r="K952" s="122">
        <v>25</v>
      </c>
      <c r="L952" s="122">
        <v>38</v>
      </c>
      <c r="M952" s="122">
        <v>18</v>
      </c>
      <c r="N952" s="122">
        <v>19</v>
      </c>
      <c r="O952" s="80"/>
      <c r="P952" s="77"/>
      <c r="Q952" s="77"/>
      <c r="R952" s="77"/>
      <c r="S952" s="77"/>
    </row>
    <row r="953" spans="1:19" ht="40.5">
      <c r="A953" s="135"/>
      <c r="B953" s="226"/>
      <c r="C953" s="226"/>
      <c r="D953" s="218"/>
      <c r="E953" s="226"/>
      <c r="F953" s="226"/>
      <c r="G953" s="218"/>
      <c r="H953" s="218"/>
      <c r="I953" s="219"/>
      <c r="J953" s="82" t="s">
        <v>929</v>
      </c>
      <c r="K953" s="122"/>
      <c r="L953" s="122"/>
      <c r="M953" s="122"/>
      <c r="N953" s="122"/>
      <c r="O953" s="80"/>
      <c r="P953" s="77"/>
      <c r="Q953" s="77"/>
      <c r="R953" s="77"/>
      <c r="S953" s="77"/>
    </row>
    <row r="954" spans="1:19" ht="27">
      <c r="A954" s="135"/>
      <c r="B954" s="226"/>
      <c r="C954" s="226"/>
      <c r="D954" s="218"/>
      <c r="E954" s="226"/>
      <c r="F954" s="226"/>
      <c r="G954" s="218"/>
      <c r="H954" s="218"/>
      <c r="I954" s="219"/>
      <c r="J954" s="82" t="s">
        <v>930</v>
      </c>
      <c r="K954" s="122"/>
      <c r="L954" s="122"/>
      <c r="M954" s="122"/>
      <c r="N954" s="122"/>
      <c r="O954" s="80"/>
      <c r="P954" s="77"/>
      <c r="Q954" s="77"/>
      <c r="R954" s="77"/>
      <c r="S954" s="77"/>
    </row>
    <row r="955" spans="1:19" ht="40.5">
      <c r="A955" s="135"/>
      <c r="B955" s="226"/>
      <c r="C955" s="226"/>
      <c r="D955" s="218"/>
      <c r="E955" s="226"/>
      <c r="F955" s="226"/>
      <c r="G955" s="218"/>
      <c r="H955" s="218"/>
      <c r="I955" s="219"/>
      <c r="J955" s="82" t="s">
        <v>931</v>
      </c>
      <c r="K955" s="122"/>
      <c r="L955" s="122"/>
      <c r="M955" s="122"/>
      <c r="N955" s="122"/>
      <c r="O955" s="80"/>
      <c r="P955" s="77"/>
      <c r="Q955" s="77"/>
      <c r="R955" s="77"/>
      <c r="S955" s="77"/>
    </row>
    <row r="956" spans="1:19" ht="27">
      <c r="A956" s="135"/>
      <c r="B956" s="226"/>
      <c r="C956" s="226"/>
      <c r="D956" s="218"/>
      <c r="E956" s="226"/>
      <c r="F956" s="226"/>
      <c r="G956" s="218"/>
      <c r="H956" s="218"/>
      <c r="I956" s="219"/>
      <c r="J956" s="82" t="s">
        <v>932</v>
      </c>
      <c r="K956" s="122"/>
      <c r="L956" s="122"/>
      <c r="M956" s="122"/>
      <c r="N956" s="122"/>
      <c r="O956" s="80" t="s">
        <v>916</v>
      </c>
      <c r="P956" s="81"/>
      <c r="Q956" s="81"/>
      <c r="R956" s="77"/>
      <c r="S956" s="77"/>
    </row>
    <row r="957" spans="1:19" ht="54">
      <c r="A957" s="135"/>
      <c r="B957" s="226"/>
      <c r="C957" s="226"/>
      <c r="D957" s="228" t="s">
        <v>933</v>
      </c>
      <c r="E957" s="228" t="s">
        <v>964</v>
      </c>
      <c r="F957" s="218" t="s">
        <v>934</v>
      </c>
      <c r="G957" s="218" t="s">
        <v>935</v>
      </c>
      <c r="H957" s="219">
        <v>5</v>
      </c>
      <c r="I957" s="219">
        <v>1</v>
      </c>
      <c r="J957" s="75" t="s">
        <v>936</v>
      </c>
      <c r="K957" s="229">
        <v>0</v>
      </c>
      <c r="L957" s="229">
        <v>20</v>
      </c>
      <c r="M957" s="229">
        <v>40</v>
      </c>
      <c r="N957" s="229">
        <v>40</v>
      </c>
      <c r="O957" s="80" t="s">
        <v>19</v>
      </c>
      <c r="P957" s="81"/>
      <c r="Q957" s="81"/>
      <c r="R957" s="77"/>
      <c r="S957" s="77"/>
    </row>
    <row r="958" spans="1:19" ht="27">
      <c r="A958" s="135"/>
      <c r="B958" s="226"/>
      <c r="C958" s="226"/>
      <c r="D958" s="228"/>
      <c r="E958" s="228"/>
      <c r="F958" s="218"/>
      <c r="G958" s="218"/>
      <c r="H958" s="219"/>
      <c r="I958" s="219"/>
      <c r="J958" s="75" t="s">
        <v>937</v>
      </c>
      <c r="K958" s="229"/>
      <c r="L958" s="229"/>
      <c r="M958" s="229"/>
      <c r="N958" s="229"/>
      <c r="O958" s="80" t="s">
        <v>913</v>
      </c>
      <c r="P958" s="81"/>
      <c r="Q958" s="81"/>
      <c r="R958" s="77"/>
      <c r="S958" s="77"/>
    </row>
    <row r="959" spans="1:19" ht="40.5">
      <c r="A959" s="135"/>
      <c r="B959" s="226"/>
      <c r="C959" s="226"/>
      <c r="D959" s="228"/>
      <c r="E959" s="228" t="s">
        <v>938</v>
      </c>
      <c r="F959" s="218" t="s">
        <v>939</v>
      </c>
      <c r="G959" s="218"/>
      <c r="H959" s="219">
        <v>15</v>
      </c>
      <c r="I959" s="219">
        <v>1</v>
      </c>
      <c r="J959" s="75" t="s">
        <v>940</v>
      </c>
      <c r="K959" s="229">
        <v>15</v>
      </c>
      <c r="L959" s="229">
        <v>35</v>
      </c>
      <c r="M959" s="229">
        <v>15</v>
      </c>
      <c r="N959" s="229">
        <v>35</v>
      </c>
      <c r="O959" s="80" t="s">
        <v>19</v>
      </c>
      <c r="P959" s="81"/>
      <c r="Q959" s="81"/>
      <c r="R959" s="77"/>
      <c r="S959" s="77"/>
    </row>
    <row r="960" spans="1:19" ht="13.5">
      <c r="A960" s="135"/>
      <c r="B960" s="226"/>
      <c r="C960" s="226"/>
      <c r="D960" s="228"/>
      <c r="E960" s="228"/>
      <c r="F960" s="218"/>
      <c r="G960" s="218"/>
      <c r="H960" s="219"/>
      <c r="I960" s="219"/>
      <c r="J960" s="228" t="s">
        <v>941</v>
      </c>
      <c r="K960" s="229"/>
      <c r="L960" s="229"/>
      <c r="M960" s="229"/>
      <c r="N960" s="229"/>
      <c r="O960" s="80" t="s">
        <v>913</v>
      </c>
      <c r="P960" s="77">
        <v>213898488</v>
      </c>
      <c r="Q960" s="77"/>
      <c r="R960" s="77"/>
      <c r="S960" s="77">
        <f>+P960+Q960</f>
        <v>213898488</v>
      </c>
    </row>
    <row r="961" spans="1:19" ht="13.5">
      <c r="A961" s="135"/>
      <c r="B961" s="226"/>
      <c r="C961" s="226"/>
      <c r="D961" s="228"/>
      <c r="E961" s="228"/>
      <c r="F961" s="218"/>
      <c r="G961" s="218"/>
      <c r="H961" s="219"/>
      <c r="I961" s="219"/>
      <c r="J961" s="228"/>
      <c r="K961" s="229"/>
      <c r="L961" s="229"/>
      <c r="M961" s="229"/>
      <c r="N961" s="229"/>
      <c r="O961" s="80" t="s">
        <v>18</v>
      </c>
      <c r="P961" s="81"/>
      <c r="Q961" s="81"/>
      <c r="R961" s="77"/>
      <c r="S961" s="77"/>
    </row>
    <row r="962" spans="1:19" ht="54">
      <c r="A962" s="135"/>
      <c r="B962" s="226"/>
      <c r="C962" s="226"/>
      <c r="D962" s="218" t="s">
        <v>942</v>
      </c>
      <c r="E962" s="228" t="s">
        <v>965</v>
      </c>
      <c r="F962" s="218" t="s">
        <v>943</v>
      </c>
      <c r="G962" s="218" t="s">
        <v>944</v>
      </c>
      <c r="H962" s="219">
        <v>5</v>
      </c>
      <c r="I962" s="219">
        <v>1</v>
      </c>
      <c r="J962" s="75" t="s">
        <v>945</v>
      </c>
      <c r="K962" s="122">
        <v>15</v>
      </c>
      <c r="L962" s="122">
        <v>15</v>
      </c>
      <c r="M962" s="122">
        <v>35</v>
      </c>
      <c r="N962" s="122">
        <v>35</v>
      </c>
      <c r="O962" s="80"/>
      <c r="P962" s="81"/>
      <c r="Q962" s="81"/>
      <c r="R962" s="77"/>
      <c r="S962" s="120"/>
    </row>
    <row r="963" spans="1:19" ht="40.5">
      <c r="A963" s="135"/>
      <c r="B963" s="226"/>
      <c r="C963" s="226"/>
      <c r="D963" s="218"/>
      <c r="E963" s="228"/>
      <c r="F963" s="218"/>
      <c r="G963" s="218"/>
      <c r="H963" s="219"/>
      <c r="I963" s="219"/>
      <c r="J963" s="75" t="s">
        <v>946</v>
      </c>
      <c r="K963" s="122"/>
      <c r="L963" s="122"/>
      <c r="M963" s="122"/>
      <c r="N963" s="122"/>
      <c r="O963" s="80"/>
      <c r="P963" s="81"/>
      <c r="Q963" s="81"/>
      <c r="R963" s="77"/>
      <c r="S963" s="120"/>
    </row>
    <row r="964" spans="1:19" ht="40.5">
      <c r="A964" s="135"/>
      <c r="B964" s="226"/>
      <c r="C964" s="226"/>
      <c r="D964" s="218"/>
      <c r="E964" s="228"/>
      <c r="F964" s="218"/>
      <c r="G964" s="218"/>
      <c r="H964" s="219"/>
      <c r="I964" s="219"/>
      <c r="J964" s="75" t="s">
        <v>947</v>
      </c>
      <c r="K964" s="123"/>
      <c r="L964" s="123">
        <v>0</v>
      </c>
      <c r="M964" s="123">
        <v>0</v>
      </c>
      <c r="N964" s="123">
        <v>0</v>
      </c>
      <c r="O964" s="80"/>
      <c r="P964" s="81"/>
      <c r="Q964" s="81"/>
      <c r="R964" s="77"/>
      <c r="S964" s="120"/>
    </row>
    <row r="965" spans="1:19" ht="27">
      <c r="A965" s="135"/>
      <c r="B965" s="226"/>
      <c r="C965" s="226"/>
      <c r="D965" s="218" t="s">
        <v>948</v>
      </c>
      <c r="E965" s="228" t="s">
        <v>949</v>
      </c>
      <c r="F965" s="218" t="s">
        <v>950</v>
      </c>
      <c r="G965" s="218" t="s">
        <v>951</v>
      </c>
      <c r="H965" s="219">
        <v>3</v>
      </c>
      <c r="I965" s="219">
        <v>1</v>
      </c>
      <c r="J965" s="75" t="s">
        <v>952</v>
      </c>
      <c r="K965" s="122">
        <v>10</v>
      </c>
      <c r="L965" s="122">
        <v>20</v>
      </c>
      <c r="M965" s="122">
        <v>35</v>
      </c>
      <c r="N965" s="122">
        <v>35</v>
      </c>
      <c r="O965" s="80"/>
      <c r="P965" s="81"/>
      <c r="Q965" s="81"/>
      <c r="R965" s="77"/>
      <c r="S965" s="120"/>
    </row>
    <row r="966" spans="1:19" ht="27">
      <c r="A966" s="135"/>
      <c r="B966" s="226"/>
      <c r="C966" s="226"/>
      <c r="D966" s="218"/>
      <c r="E966" s="228"/>
      <c r="F966" s="218"/>
      <c r="G966" s="218"/>
      <c r="H966" s="219"/>
      <c r="I966" s="219"/>
      <c r="J966" s="75" t="s">
        <v>953</v>
      </c>
      <c r="K966" s="122"/>
      <c r="L966" s="122"/>
      <c r="M966" s="122"/>
      <c r="N966" s="122"/>
      <c r="O966" s="80"/>
      <c r="P966" s="81"/>
      <c r="Q966" s="81"/>
      <c r="R966" s="77"/>
      <c r="S966" s="120"/>
    </row>
    <row r="967" spans="1:19" ht="13.5">
      <c r="A967" s="135"/>
      <c r="B967" s="226"/>
      <c r="C967" s="226"/>
      <c r="D967" s="218"/>
      <c r="E967" s="228"/>
      <c r="F967" s="218"/>
      <c r="G967" s="218"/>
      <c r="H967" s="219"/>
      <c r="I967" s="219"/>
      <c r="J967" s="228" t="s">
        <v>954</v>
      </c>
      <c r="K967" s="121"/>
      <c r="L967" s="121">
        <v>0</v>
      </c>
      <c r="M967" s="121">
        <v>0</v>
      </c>
      <c r="N967" s="121">
        <v>0</v>
      </c>
      <c r="O967" s="80"/>
      <c r="P967" s="81"/>
      <c r="Q967" s="81"/>
      <c r="R967" s="77"/>
      <c r="S967" s="120"/>
    </row>
    <row r="968" spans="1:19" ht="13.5">
      <c r="A968" s="135"/>
      <c r="B968" s="226"/>
      <c r="C968" s="226"/>
      <c r="D968" s="218"/>
      <c r="E968" s="228"/>
      <c r="F968" s="218"/>
      <c r="G968" s="218"/>
      <c r="H968" s="219"/>
      <c r="I968" s="219"/>
      <c r="J968" s="228"/>
      <c r="K968" s="121"/>
      <c r="L968" s="121"/>
      <c r="M968" s="121"/>
      <c r="N968" s="121"/>
      <c r="O968" s="80"/>
      <c r="P968" s="81"/>
      <c r="Q968" s="81"/>
      <c r="R968" s="77"/>
      <c r="S968" s="120"/>
    </row>
    <row r="969" spans="1:19" ht="27">
      <c r="A969" s="135"/>
      <c r="B969" s="226"/>
      <c r="C969" s="226"/>
      <c r="D969" s="218"/>
      <c r="E969" s="228" t="s">
        <v>955</v>
      </c>
      <c r="F969" s="218" t="s">
        <v>956</v>
      </c>
      <c r="G969" s="218"/>
      <c r="H969" s="219">
        <v>3.5</v>
      </c>
      <c r="I969" s="219">
        <v>1</v>
      </c>
      <c r="J969" s="75" t="s">
        <v>957</v>
      </c>
      <c r="K969" s="229">
        <v>0</v>
      </c>
      <c r="L969" s="229">
        <v>50</v>
      </c>
      <c r="M969" s="229">
        <v>0</v>
      </c>
      <c r="N969" s="229">
        <v>50</v>
      </c>
      <c r="O969" s="76"/>
      <c r="P969" s="81"/>
      <c r="Q969" s="81"/>
      <c r="R969" s="77"/>
      <c r="S969" s="120"/>
    </row>
    <row r="970" spans="1:19" ht="27">
      <c r="A970" s="135"/>
      <c r="B970" s="226"/>
      <c r="C970" s="226"/>
      <c r="D970" s="218"/>
      <c r="E970" s="228"/>
      <c r="F970" s="218"/>
      <c r="G970" s="218"/>
      <c r="H970" s="219"/>
      <c r="I970" s="219"/>
      <c r="J970" s="75" t="s">
        <v>958</v>
      </c>
      <c r="K970" s="229"/>
      <c r="L970" s="229"/>
      <c r="M970" s="229"/>
      <c r="N970" s="229"/>
      <c r="O970" s="76"/>
      <c r="P970" s="81"/>
      <c r="Q970" s="81"/>
      <c r="R970" s="77"/>
      <c r="S970" s="120"/>
    </row>
    <row r="971" spans="1:19" ht="27">
      <c r="A971" s="135"/>
      <c r="B971" s="226"/>
      <c r="C971" s="226"/>
      <c r="D971" s="218"/>
      <c r="E971" s="228" t="s">
        <v>966</v>
      </c>
      <c r="F971" s="218" t="s">
        <v>959</v>
      </c>
      <c r="G971" s="218"/>
      <c r="H971" s="219">
        <v>3.5</v>
      </c>
      <c r="I971" s="219">
        <v>1</v>
      </c>
      <c r="J971" s="75" t="s">
        <v>960</v>
      </c>
      <c r="K971" s="229">
        <v>0</v>
      </c>
      <c r="L971" s="229">
        <v>50</v>
      </c>
      <c r="M971" s="229">
        <v>0</v>
      </c>
      <c r="N971" s="229">
        <v>50</v>
      </c>
      <c r="O971" s="76"/>
      <c r="P971" s="81"/>
      <c r="Q971" s="81"/>
      <c r="R971" s="77"/>
      <c r="S971" s="79"/>
    </row>
    <row r="972" spans="1:19" ht="13.5">
      <c r="A972" s="135"/>
      <c r="B972" s="226"/>
      <c r="C972" s="226"/>
      <c r="D972" s="218"/>
      <c r="E972" s="228"/>
      <c r="F972" s="218"/>
      <c r="G972" s="218"/>
      <c r="H972" s="219"/>
      <c r="I972" s="219"/>
      <c r="J972" s="228" t="s">
        <v>961</v>
      </c>
      <c r="K972" s="229"/>
      <c r="L972" s="229"/>
      <c r="M972" s="229"/>
      <c r="N972" s="229"/>
      <c r="O972" s="76"/>
      <c r="P972" s="81"/>
      <c r="Q972" s="81"/>
      <c r="R972" s="77"/>
      <c r="S972" s="79"/>
    </row>
    <row r="973" spans="1:19" ht="13.5">
      <c r="A973" s="135"/>
      <c r="B973" s="227"/>
      <c r="C973" s="227"/>
      <c r="D973" s="230"/>
      <c r="E973" s="231"/>
      <c r="F973" s="230"/>
      <c r="G973" s="230"/>
      <c r="H973" s="233"/>
      <c r="I973" s="233"/>
      <c r="J973" s="231"/>
      <c r="K973" s="234"/>
      <c r="L973" s="234"/>
      <c r="M973" s="234"/>
      <c r="N973" s="234"/>
      <c r="O973" s="83"/>
      <c r="P973" s="84"/>
      <c r="Q973" s="84"/>
      <c r="R973" s="85"/>
      <c r="S973" s="86"/>
    </row>
    <row r="974" spans="1:19" ht="13.5" customHeight="1">
      <c r="A974" s="102" t="s">
        <v>1171</v>
      </c>
      <c r="B974" s="112" t="s">
        <v>140</v>
      </c>
      <c r="C974" s="112" t="s">
        <v>34</v>
      </c>
      <c r="D974" s="112" t="s">
        <v>967</v>
      </c>
      <c r="E974" s="112" t="s">
        <v>968</v>
      </c>
      <c r="F974" s="112" t="s">
        <v>969</v>
      </c>
      <c r="G974" s="112" t="s">
        <v>970</v>
      </c>
      <c r="H974" s="112">
        <v>25</v>
      </c>
      <c r="I974" s="112">
        <v>28</v>
      </c>
      <c r="J974" s="87" t="s">
        <v>971</v>
      </c>
      <c r="K974" s="93">
        <v>0.13</v>
      </c>
      <c r="L974" s="93">
        <v>0.21</v>
      </c>
      <c r="M974" s="93">
        <v>0.24</v>
      </c>
      <c r="N974" s="110">
        <v>0.42</v>
      </c>
      <c r="O974" s="87" t="s">
        <v>972</v>
      </c>
      <c r="P974" s="89">
        <f>7950000+12300000+13135000+23000000+14250000+23650000+16480000+13500000+10500000+10000000+56000000+18900000+42126000+8000000+11130000+18389000+53060000+23072000</f>
        <v>375442000</v>
      </c>
      <c r="Q974" s="88"/>
      <c r="R974" s="88"/>
      <c r="S974" s="118">
        <f>SUM(P974:R981)</f>
        <v>688642362</v>
      </c>
    </row>
    <row r="975" spans="1:19" ht="13.5">
      <c r="A975" s="103"/>
      <c r="B975" s="112"/>
      <c r="C975" s="112"/>
      <c r="D975" s="112"/>
      <c r="E975" s="112"/>
      <c r="F975" s="112"/>
      <c r="G975" s="112"/>
      <c r="H975" s="112"/>
      <c r="I975" s="112"/>
      <c r="J975" s="87" t="s">
        <v>971</v>
      </c>
      <c r="K975" s="93"/>
      <c r="L975" s="93"/>
      <c r="M975" s="93"/>
      <c r="N975" s="110"/>
      <c r="O975" s="87" t="s">
        <v>973</v>
      </c>
      <c r="P975" s="89">
        <f>4000000+1500000+1000000+3000000+2000000+1400000</f>
        <v>12900000</v>
      </c>
      <c r="Q975" s="88"/>
      <c r="R975" s="88"/>
      <c r="S975" s="112"/>
    </row>
    <row r="976" spans="1:19" ht="27">
      <c r="A976" s="103"/>
      <c r="B976" s="112"/>
      <c r="C976" s="112"/>
      <c r="D976" s="112"/>
      <c r="E976" s="112"/>
      <c r="F976" s="112"/>
      <c r="G976" s="112"/>
      <c r="H976" s="112"/>
      <c r="I976" s="112"/>
      <c r="J976" s="87" t="s">
        <v>974</v>
      </c>
      <c r="K976" s="93"/>
      <c r="L976" s="93"/>
      <c r="M976" s="93"/>
      <c r="N976" s="110"/>
      <c r="O976" s="87" t="s">
        <v>16</v>
      </c>
      <c r="P976" s="89">
        <f>8000000+5000000+88000000+5200000+48468800+15000000+14000000+24000000+2000000+1200000+6000000+14553000+4234562+344000</f>
        <v>236000362</v>
      </c>
      <c r="Q976" s="88"/>
      <c r="R976" s="88"/>
      <c r="S976" s="112"/>
    </row>
    <row r="977" spans="1:19" ht="13.5">
      <c r="A977" s="103"/>
      <c r="B977" s="112"/>
      <c r="C977" s="112"/>
      <c r="D977" s="112"/>
      <c r="E977" s="112"/>
      <c r="F977" s="112"/>
      <c r="G977" s="112"/>
      <c r="H977" s="112"/>
      <c r="I977" s="112"/>
      <c r="J977" s="87" t="s">
        <v>975</v>
      </c>
      <c r="K977" s="93"/>
      <c r="L977" s="93"/>
      <c r="M977" s="93"/>
      <c r="N977" s="110"/>
      <c r="O977" s="87" t="s">
        <v>976</v>
      </c>
      <c r="P977" s="89">
        <f>8000000+6000000+3000000+3000000+6000000+2500000+1500000+9800000+2000000+2000000+3000000</f>
        <v>46800000</v>
      </c>
      <c r="Q977" s="88"/>
      <c r="R977" s="88"/>
      <c r="S977" s="112"/>
    </row>
    <row r="978" spans="1:19" ht="13.5">
      <c r="A978" s="103"/>
      <c r="B978" s="112"/>
      <c r="C978" s="112"/>
      <c r="D978" s="112"/>
      <c r="E978" s="112"/>
      <c r="F978" s="112"/>
      <c r="G978" s="112"/>
      <c r="H978" s="112"/>
      <c r="I978" s="112"/>
      <c r="J978" s="87" t="s">
        <v>971</v>
      </c>
      <c r="K978" s="93"/>
      <c r="L978" s="93"/>
      <c r="M978" s="93"/>
      <c r="N978" s="110"/>
      <c r="O978" s="87" t="s">
        <v>977</v>
      </c>
      <c r="P978" s="89">
        <f>2000000+3000000+9000000+3500000</f>
        <v>17500000</v>
      </c>
      <c r="Q978" s="88"/>
      <c r="R978" s="88"/>
      <c r="S978" s="112"/>
    </row>
    <row r="979" spans="1:19" ht="13.5">
      <c r="A979" s="103"/>
      <c r="B979" s="112"/>
      <c r="C979" s="112"/>
      <c r="D979" s="112"/>
      <c r="E979" s="112"/>
      <c r="F979" s="112"/>
      <c r="G979" s="112"/>
      <c r="H979" s="112"/>
      <c r="I979" s="112"/>
      <c r="J979" s="87" t="s">
        <v>975</v>
      </c>
      <c r="K979" s="93"/>
      <c r="L979" s="93"/>
      <c r="M979" s="93"/>
      <c r="N979" s="110"/>
      <c r="O979" s="87"/>
      <c r="P979" s="89"/>
      <c r="Q979" s="88"/>
      <c r="R979" s="88"/>
      <c r="S979" s="112"/>
    </row>
    <row r="980" spans="1:19" ht="13.5">
      <c r="A980" s="103"/>
      <c r="B980" s="112"/>
      <c r="C980" s="112"/>
      <c r="D980" s="112"/>
      <c r="E980" s="112"/>
      <c r="F980" s="112"/>
      <c r="G980" s="112"/>
      <c r="H980" s="112"/>
      <c r="I980" s="112"/>
      <c r="J980" s="87" t="s">
        <v>978</v>
      </c>
      <c r="K980" s="93"/>
      <c r="L980" s="93"/>
      <c r="M980" s="93"/>
      <c r="N980" s="110"/>
      <c r="O980" s="87"/>
      <c r="P980" s="89"/>
      <c r="Q980" s="88"/>
      <c r="R980" s="88"/>
      <c r="S980" s="112"/>
    </row>
    <row r="981" spans="1:19" ht="13.5">
      <c r="A981" s="103"/>
      <c r="B981" s="112"/>
      <c r="C981" s="112"/>
      <c r="D981" s="112"/>
      <c r="E981" s="112"/>
      <c r="F981" s="112"/>
      <c r="G981" s="112"/>
      <c r="H981" s="112"/>
      <c r="I981" s="112"/>
      <c r="J981" s="87" t="s">
        <v>979</v>
      </c>
      <c r="K981" s="93"/>
      <c r="L981" s="93"/>
      <c r="M981" s="93"/>
      <c r="N981" s="110"/>
      <c r="O981" s="87"/>
      <c r="P981" s="89"/>
      <c r="Q981" s="88"/>
      <c r="R981" s="88"/>
      <c r="S981" s="112"/>
    </row>
    <row r="982" spans="1:19" ht="27">
      <c r="A982" s="103"/>
      <c r="B982" s="112" t="s">
        <v>140</v>
      </c>
      <c r="C982" s="112" t="s">
        <v>34</v>
      </c>
      <c r="D982" s="112"/>
      <c r="E982" s="112" t="s">
        <v>980</v>
      </c>
      <c r="F982" s="112" t="s">
        <v>981</v>
      </c>
      <c r="G982" s="112" t="s">
        <v>982</v>
      </c>
      <c r="H982" s="112">
        <v>15</v>
      </c>
      <c r="I982" s="112">
        <v>20</v>
      </c>
      <c r="J982" s="87" t="s">
        <v>983</v>
      </c>
      <c r="K982" s="93">
        <v>0.1</v>
      </c>
      <c r="L982" s="93">
        <v>0.5</v>
      </c>
      <c r="M982" s="93">
        <v>0.2</v>
      </c>
      <c r="N982" s="110">
        <v>0.2</v>
      </c>
      <c r="O982" s="87"/>
      <c r="P982" s="95"/>
      <c r="Q982" s="87"/>
      <c r="R982" s="112"/>
      <c r="S982" s="119">
        <f>+P982</f>
        <v>0</v>
      </c>
    </row>
    <row r="983" spans="1:19" ht="27">
      <c r="A983" s="103"/>
      <c r="B983" s="112"/>
      <c r="C983" s="112"/>
      <c r="D983" s="112"/>
      <c r="E983" s="112"/>
      <c r="F983" s="112"/>
      <c r="G983" s="112"/>
      <c r="H983" s="112"/>
      <c r="I983" s="112"/>
      <c r="J983" s="87" t="s">
        <v>984</v>
      </c>
      <c r="K983" s="93"/>
      <c r="L983" s="93"/>
      <c r="M983" s="93"/>
      <c r="N983" s="110"/>
      <c r="O983" s="87"/>
      <c r="P983" s="95"/>
      <c r="Q983" s="87"/>
      <c r="R983" s="112"/>
      <c r="S983" s="109"/>
    </row>
    <row r="984" spans="1:19" ht="27">
      <c r="A984" s="103"/>
      <c r="B984" s="112"/>
      <c r="C984" s="112"/>
      <c r="D984" s="112"/>
      <c r="E984" s="112"/>
      <c r="F984" s="112"/>
      <c r="G984" s="112"/>
      <c r="H984" s="112"/>
      <c r="I984" s="112"/>
      <c r="J984" s="87" t="s">
        <v>985</v>
      </c>
      <c r="K984" s="93"/>
      <c r="L984" s="93"/>
      <c r="M984" s="93"/>
      <c r="N984" s="110"/>
      <c r="O984" s="87"/>
      <c r="P984" s="95"/>
      <c r="Q984" s="87"/>
      <c r="R984" s="112"/>
      <c r="S984" s="109"/>
    </row>
    <row r="985" spans="1:19" ht="27">
      <c r="A985" s="103"/>
      <c r="B985" s="112"/>
      <c r="C985" s="112"/>
      <c r="D985" s="112"/>
      <c r="E985" s="112"/>
      <c r="F985" s="112"/>
      <c r="G985" s="112"/>
      <c r="H985" s="112"/>
      <c r="I985" s="112"/>
      <c r="J985" s="87" t="s">
        <v>986</v>
      </c>
      <c r="K985" s="93"/>
      <c r="L985" s="93"/>
      <c r="M985" s="93"/>
      <c r="N985" s="110"/>
      <c r="O985" s="87"/>
      <c r="P985" s="95"/>
      <c r="Q985" s="87"/>
      <c r="R985" s="112"/>
      <c r="S985" s="109"/>
    </row>
    <row r="986" spans="1:19" ht="27">
      <c r="A986" s="103"/>
      <c r="B986" s="112"/>
      <c r="C986" s="112"/>
      <c r="D986" s="112"/>
      <c r="E986" s="112"/>
      <c r="F986" s="112"/>
      <c r="G986" s="112"/>
      <c r="H986" s="112"/>
      <c r="I986" s="112"/>
      <c r="J986" s="87" t="s">
        <v>986</v>
      </c>
      <c r="K986" s="93"/>
      <c r="L986" s="93"/>
      <c r="M986" s="93"/>
      <c r="N986" s="110"/>
      <c r="O986" s="87"/>
      <c r="P986" s="95"/>
      <c r="Q986" s="87"/>
      <c r="R986" s="112"/>
      <c r="S986" s="109"/>
    </row>
    <row r="987" spans="1:19" ht="27">
      <c r="A987" s="103"/>
      <c r="B987" s="112"/>
      <c r="C987" s="112"/>
      <c r="D987" s="112"/>
      <c r="E987" s="112"/>
      <c r="F987" s="112"/>
      <c r="G987" s="112"/>
      <c r="H987" s="112"/>
      <c r="I987" s="112"/>
      <c r="J987" s="87" t="s">
        <v>985</v>
      </c>
      <c r="K987" s="93"/>
      <c r="L987" s="93"/>
      <c r="M987" s="93"/>
      <c r="N987" s="110"/>
      <c r="O987" s="87"/>
      <c r="P987" s="95"/>
      <c r="Q987" s="87"/>
      <c r="R987" s="112"/>
      <c r="S987" s="109"/>
    </row>
    <row r="988" spans="1:19" ht="27">
      <c r="A988" s="103"/>
      <c r="B988" s="112"/>
      <c r="C988" s="112"/>
      <c r="D988" s="112"/>
      <c r="E988" s="112"/>
      <c r="F988" s="112"/>
      <c r="G988" s="112"/>
      <c r="H988" s="112"/>
      <c r="I988" s="112"/>
      <c r="J988" s="87" t="s">
        <v>987</v>
      </c>
      <c r="K988" s="93"/>
      <c r="L988" s="93"/>
      <c r="M988" s="93"/>
      <c r="N988" s="110"/>
      <c r="O988" s="87"/>
      <c r="P988" s="95"/>
      <c r="Q988" s="87"/>
      <c r="R988" s="112"/>
      <c r="S988" s="109"/>
    </row>
    <row r="989" spans="1:19" ht="27">
      <c r="A989" s="103"/>
      <c r="B989" s="112"/>
      <c r="C989" s="112"/>
      <c r="D989" s="112"/>
      <c r="E989" s="112"/>
      <c r="F989" s="112"/>
      <c r="G989" s="112"/>
      <c r="H989" s="112"/>
      <c r="I989" s="112"/>
      <c r="J989" s="87" t="s">
        <v>988</v>
      </c>
      <c r="K989" s="93"/>
      <c r="L989" s="93"/>
      <c r="M989" s="93"/>
      <c r="N989" s="110"/>
      <c r="O989" s="87"/>
      <c r="P989" s="95"/>
      <c r="Q989" s="87"/>
      <c r="R989" s="112"/>
      <c r="S989" s="109"/>
    </row>
    <row r="990" spans="1:19" ht="40.5">
      <c r="A990" s="103"/>
      <c r="B990" s="112"/>
      <c r="C990" s="112"/>
      <c r="D990" s="112"/>
      <c r="E990" s="112"/>
      <c r="F990" s="112"/>
      <c r="G990" s="112"/>
      <c r="H990" s="112"/>
      <c r="I990" s="112"/>
      <c r="J990" s="87" t="s">
        <v>989</v>
      </c>
      <c r="K990" s="93"/>
      <c r="L990" s="93"/>
      <c r="M990" s="93"/>
      <c r="N990" s="110"/>
      <c r="O990" s="87"/>
      <c r="P990" s="95"/>
      <c r="Q990" s="87"/>
      <c r="R990" s="112"/>
      <c r="S990" s="109"/>
    </row>
    <row r="991" spans="1:19" ht="13.5">
      <c r="A991" s="103"/>
      <c r="B991" s="112"/>
      <c r="C991" s="112"/>
      <c r="D991" s="112"/>
      <c r="E991" s="112"/>
      <c r="F991" s="112"/>
      <c r="G991" s="112"/>
      <c r="H991" s="112"/>
      <c r="I991" s="112"/>
      <c r="J991" s="87" t="s">
        <v>990</v>
      </c>
      <c r="K991" s="93"/>
      <c r="L991" s="93"/>
      <c r="M991" s="93"/>
      <c r="N991" s="110"/>
      <c r="O991" s="87"/>
      <c r="P991" s="95"/>
      <c r="Q991" s="87"/>
      <c r="R991" s="112"/>
      <c r="S991" s="109"/>
    </row>
    <row r="992" spans="1:19" ht="27" customHeight="1">
      <c r="A992" s="103"/>
      <c r="B992" s="112" t="s">
        <v>140</v>
      </c>
      <c r="C992" s="112" t="s">
        <v>34</v>
      </c>
      <c r="D992" s="112"/>
      <c r="E992" s="112" t="s">
        <v>553</v>
      </c>
      <c r="F992" s="112" t="s">
        <v>991</v>
      </c>
      <c r="G992" s="112" t="s">
        <v>992</v>
      </c>
      <c r="H992" s="109">
        <v>5</v>
      </c>
      <c r="I992" s="109">
        <v>1</v>
      </c>
      <c r="J992" s="87" t="s">
        <v>233</v>
      </c>
      <c r="K992" s="90">
        <v>0.25</v>
      </c>
      <c r="L992" s="90">
        <v>0.25</v>
      </c>
      <c r="M992" s="90">
        <v>0.25</v>
      </c>
      <c r="N992" s="114">
        <v>0.25</v>
      </c>
      <c r="O992" s="87" t="s">
        <v>972</v>
      </c>
      <c r="P992" s="89">
        <f>30090000+10395000+24650000+24000000+22000000+80000000</f>
        <v>191135000</v>
      </c>
      <c r="Q992" s="88"/>
      <c r="R992" s="109"/>
      <c r="S992" s="118">
        <f>SUM(P992:R996)</f>
        <v>377408276</v>
      </c>
    </row>
    <row r="993" spans="1:19" ht="27">
      <c r="A993" s="103"/>
      <c r="B993" s="112"/>
      <c r="C993" s="112"/>
      <c r="D993" s="112"/>
      <c r="E993" s="112"/>
      <c r="F993" s="112"/>
      <c r="G993" s="112"/>
      <c r="H993" s="109"/>
      <c r="I993" s="109"/>
      <c r="J993" s="87" t="s">
        <v>993</v>
      </c>
      <c r="K993" s="90"/>
      <c r="L993" s="90"/>
      <c r="M993" s="90"/>
      <c r="N993" s="114"/>
      <c r="O993" s="87" t="s">
        <v>977</v>
      </c>
      <c r="P993" s="89">
        <f>2965438+2776000+2000000+3000000+105000000+7531838</f>
        <v>123273276</v>
      </c>
      <c r="Q993" s="88"/>
      <c r="R993" s="109"/>
      <c r="S993" s="118"/>
    </row>
    <row r="994" spans="1:19" ht="54">
      <c r="A994" s="103"/>
      <c r="B994" s="112"/>
      <c r="C994" s="112"/>
      <c r="D994" s="112"/>
      <c r="E994" s="112"/>
      <c r="F994" s="112"/>
      <c r="G994" s="112"/>
      <c r="H994" s="109"/>
      <c r="I994" s="109"/>
      <c r="J994" s="87" t="s">
        <v>234</v>
      </c>
      <c r="K994" s="90"/>
      <c r="L994" s="90"/>
      <c r="M994" s="90"/>
      <c r="N994" s="114"/>
      <c r="O994" s="87" t="s">
        <v>17</v>
      </c>
      <c r="P994" s="89">
        <v>12000000</v>
      </c>
      <c r="Q994" s="88"/>
      <c r="R994" s="109"/>
      <c r="S994" s="118"/>
    </row>
    <row r="995" spans="1:19" ht="27">
      <c r="A995" s="103"/>
      <c r="B995" s="112"/>
      <c r="C995" s="112"/>
      <c r="D995" s="112"/>
      <c r="E995" s="112"/>
      <c r="F995" s="112"/>
      <c r="G995" s="112"/>
      <c r="H995" s="109"/>
      <c r="I995" s="109"/>
      <c r="J995" s="87" t="s">
        <v>994</v>
      </c>
      <c r="K995" s="90"/>
      <c r="L995" s="90"/>
      <c r="M995" s="90"/>
      <c r="N995" s="114"/>
      <c r="O995" s="87" t="s">
        <v>16</v>
      </c>
      <c r="P995" s="89">
        <f>10000000+5000000</f>
        <v>15000000</v>
      </c>
      <c r="Q995" s="88"/>
      <c r="R995" s="109"/>
      <c r="S995" s="118"/>
    </row>
    <row r="996" spans="1:19" ht="13.5">
      <c r="A996" s="103"/>
      <c r="B996" s="112"/>
      <c r="C996" s="112"/>
      <c r="D996" s="112"/>
      <c r="E996" s="112"/>
      <c r="F996" s="112"/>
      <c r="G996" s="112"/>
      <c r="H996" s="109"/>
      <c r="I996" s="109"/>
      <c r="J996" s="87" t="s">
        <v>236</v>
      </c>
      <c r="K996" s="90"/>
      <c r="L996" s="90"/>
      <c r="M996" s="90"/>
      <c r="N996" s="114"/>
      <c r="O996" s="87" t="s">
        <v>976</v>
      </c>
      <c r="P996" s="89">
        <v>36000000</v>
      </c>
      <c r="Q996" s="88"/>
      <c r="R996" s="109"/>
      <c r="S996" s="118"/>
    </row>
    <row r="997" spans="1:19" ht="13.5" customHeight="1">
      <c r="A997" s="103"/>
      <c r="B997" s="112" t="s">
        <v>140</v>
      </c>
      <c r="C997" s="112" t="s">
        <v>34</v>
      </c>
      <c r="D997" s="112"/>
      <c r="E997" s="112" t="s">
        <v>995</v>
      </c>
      <c r="F997" s="112" t="s">
        <v>996</v>
      </c>
      <c r="G997" s="112" t="s">
        <v>997</v>
      </c>
      <c r="H997" s="109">
        <v>5</v>
      </c>
      <c r="I997" s="109">
        <v>1</v>
      </c>
      <c r="J997" s="87" t="s">
        <v>998</v>
      </c>
      <c r="K997" s="90">
        <v>0.25</v>
      </c>
      <c r="L997" s="90">
        <v>0.25</v>
      </c>
      <c r="M997" s="90">
        <v>0.25</v>
      </c>
      <c r="N997" s="114">
        <v>0.25</v>
      </c>
      <c r="O997" s="87"/>
      <c r="P997" s="89"/>
      <c r="Q997" s="88"/>
      <c r="R997" s="109"/>
      <c r="S997" s="118"/>
    </row>
    <row r="998" spans="1:19" ht="40.5">
      <c r="A998" s="103"/>
      <c r="B998" s="112"/>
      <c r="C998" s="112"/>
      <c r="D998" s="112"/>
      <c r="E998" s="112"/>
      <c r="F998" s="112"/>
      <c r="G998" s="112"/>
      <c r="H998" s="109"/>
      <c r="I998" s="109"/>
      <c r="J998" s="87" t="s">
        <v>241</v>
      </c>
      <c r="K998" s="90"/>
      <c r="L998" s="90"/>
      <c r="M998" s="90"/>
      <c r="N998" s="114"/>
      <c r="O998" s="87"/>
      <c r="P998" s="89"/>
      <c r="Q998" s="88"/>
      <c r="R998" s="109"/>
      <c r="S998" s="118"/>
    </row>
    <row r="999" spans="1:19" ht="27">
      <c r="A999" s="103"/>
      <c r="B999" s="112"/>
      <c r="C999" s="112"/>
      <c r="D999" s="112"/>
      <c r="E999" s="112"/>
      <c r="F999" s="112"/>
      <c r="G999" s="112"/>
      <c r="H999" s="109"/>
      <c r="I999" s="109"/>
      <c r="J999" s="87" t="s">
        <v>432</v>
      </c>
      <c r="K999" s="90"/>
      <c r="L999" s="90"/>
      <c r="M999" s="90"/>
      <c r="N999" s="114"/>
      <c r="O999" s="87"/>
      <c r="P999" s="89"/>
      <c r="Q999" s="88"/>
      <c r="R999" s="109"/>
      <c r="S999" s="118"/>
    </row>
    <row r="1000" spans="1:19" ht="40.5">
      <c r="A1000" s="103"/>
      <c r="B1000" s="112"/>
      <c r="C1000" s="112"/>
      <c r="D1000" s="112"/>
      <c r="E1000" s="112"/>
      <c r="F1000" s="112"/>
      <c r="G1000" s="112"/>
      <c r="H1000" s="109"/>
      <c r="I1000" s="109"/>
      <c r="J1000" s="87" t="s">
        <v>433</v>
      </c>
      <c r="K1000" s="90"/>
      <c r="L1000" s="90"/>
      <c r="M1000" s="90"/>
      <c r="N1000" s="114"/>
      <c r="O1000" s="87"/>
      <c r="P1000" s="89"/>
      <c r="Q1000" s="88"/>
      <c r="R1000" s="109"/>
      <c r="S1000" s="118"/>
    </row>
    <row r="1001" spans="1:19" ht="27">
      <c r="A1001" s="103"/>
      <c r="B1001" s="112"/>
      <c r="C1001" s="112"/>
      <c r="D1001" s="112"/>
      <c r="E1001" s="112"/>
      <c r="F1001" s="112"/>
      <c r="G1001" s="112"/>
      <c r="H1001" s="109"/>
      <c r="I1001" s="109"/>
      <c r="J1001" s="87" t="s">
        <v>244</v>
      </c>
      <c r="K1001" s="90"/>
      <c r="L1001" s="90"/>
      <c r="M1001" s="90"/>
      <c r="N1001" s="114"/>
      <c r="O1001" s="87"/>
      <c r="P1001" s="89"/>
      <c r="Q1001" s="88"/>
      <c r="R1001" s="109"/>
      <c r="S1001" s="118"/>
    </row>
    <row r="1002" spans="1:19" ht="27">
      <c r="A1002" s="103"/>
      <c r="B1002" s="112" t="s">
        <v>140</v>
      </c>
      <c r="C1002" s="112" t="s">
        <v>34</v>
      </c>
      <c r="D1002" s="112"/>
      <c r="E1002" s="112" t="s">
        <v>999</v>
      </c>
      <c r="F1002" s="112" t="s">
        <v>1000</v>
      </c>
      <c r="G1002" s="112" t="s">
        <v>1001</v>
      </c>
      <c r="H1002" s="109">
        <v>2</v>
      </c>
      <c r="I1002" s="109">
        <v>20</v>
      </c>
      <c r="J1002" s="87" t="s">
        <v>1002</v>
      </c>
      <c r="K1002" s="93">
        <v>0.2</v>
      </c>
      <c r="L1002" s="93">
        <v>0.3</v>
      </c>
      <c r="M1002" s="93">
        <v>0.3</v>
      </c>
      <c r="N1002" s="110">
        <v>0.2</v>
      </c>
      <c r="O1002" s="87" t="s">
        <v>972</v>
      </c>
      <c r="P1002" s="89">
        <v>28000000</v>
      </c>
      <c r="Q1002" s="87"/>
      <c r="R1002" s="112"/>
      <c r="S1002" s="101">
        <f>+P1002</f>
        <v>28000000</v>
      </c>
    </row>
    <row r="1003" spans="1:19" ht="13.5">
      <c r="A1003" s="103"/>
      <c r="B1003" s="112"/>
      <c r="C1003" s="112"/>
      <c r="D1003" s="112"/>
      <c r="E1003" s="112"/>
      <c r="F1003" s="112"/>
      <c r="G1003" s="112"/>
      <c r="H1003" s="109"/>
      <c r="I1003" s="109"/>
      <c r="J1003" s="87" t="s">
        <v>1003</v>
      </c>
      <c r="K1003" s="93"/>
      <c r="L1003" s="93"/>
      <c r="M1003" s="93"/>
      <c r="N1003" s="110"/>
      <c r="O1003" s="87"/>
      <c r="P1003" s="89"/>
      <c r="Q1003" s="87"/>
      <c r="R1003" s="112"/>
      <c r="S1003" s="109"/>
    </row>
    <row r="1004" spans="1:19" ht="27">
      <c r="A1004" s="103"/>
      <c r="B1004" s="112"/>
      <c r="C1004" s="112"/>
      <c r="D1004" s="112"/>
      <c r="E1004" s="112"/>
      <c r="F1004" s="112"/>
      <c r="G1004" s="112"/>
      <c r="H1004" s="109"/>
      <c r="I1004" s="109"/>
      <c r="J1004" s="87" t="s">
        <v>1004</v>
      </c>
      <c r="K1004" s="93"/>
      <c r="L1004" s="93"/>
      <c r="M1004" s="93"/>
      <c r="N1004" s="110"/>
      <c r="O1004" s="87"/>
      <c r="P1004" s="89"/>
      <c r="Q1004" s="87"/>
      <c r="R1004" s="112"/>
      <c r="S1004" s="109"/>
    </row>
    <row r="1005" spans="1:19" ht="13.5">
      <c r="A1005" s="103"/>
      <c r="B1005" s="112" t="s">
        <v>140</v>
      </c>
      <c r="C1005" s="112" t="s">
        <v>34</v>
      </c>
      <c r="D1005" s="112" t="s">
        <v>1005</v>
      </c>
      <c r="E1005" s="112" t="s">
        <v>1006</v>
      </c>
      <c r="F1005" s="112" t="s">
        <v>1007</v>
      </c>
      <c r="G1005" s="112" t="s">
        <v>1008</v>
      </c>
      <c r="H1005" s="109">
        <v>5</v>
      </c>
      <c r="I1005" s="109">
        <v>10</v>
      </c>
      <c r="J1005" s="87" t="s">
        <v>1009</v>
      </c>
      <c r="K1005" s="90">
        <v>0</v>
      </c>
      <c r="L1005" s="90">
        <v>0</v>
      </c>
      <c r="M1005" s="90">
        <v>0</v>
      </c>
      <c r="N1005" s="114">
        <v>1</v>
      </c>
      <c r="O1005" s="87"/>
      <c r="P1005" s="87">
        <v>0</v>
      </c>
      <c r="Q1005" s="87"/>
      <c r="R1005" s="112"/>
      <c r="S1005" s="101">
        <v>0</v>
      </c>
    </row>
    <row r="1006" spans="1:19" ht="13.5">
      <c r="A1006" s="103"/>
      <c r="B1006" s="112"/>
      <c r="C1006" s="112"/>
      <c r="D1006" s="112"/>
      <c r="E1006" s="112"/>
      <c r="F1006" s="112"/>
      <c r="G1006" s="112"/>
      <c r="H1006" s="109"/>
      <c r="I1006" s="109"/>
      <c r="J1006" s="87" t="s">
        <v>1010</v>
      </c>
      <c r="K1006" s="90"/>
      <c r="L1006" s="90"/>
      <c r="M1006" s="90"/>
      <c r="N1006" s="114"/>
      <c r="O1006" s="87"/>
      <c r="P1006" s="87"/>
      <c r="Q1006" s="87"/>
      <c r="R1006" s="112"/>
      <c r="S1006" s="101"/>
    </row>
    <row r="1007" spans="1:19" ht="13.5">
      <c r="A1007" s="103"/>
      <c r="B1007" s="112"/>
      <c r="C1007" s="112"/>
      <c r="D1007" s="112"/>
      <c r="E1007" s="112"/>
      <c r="F1007" s="112"/>
      <c r="G1007" s="112"/>
      <c r="H1007" s="109"/>
      <c r="I1007" s="109"/>
      <c r="J1007" s="87" t="s">
        <v>1011</v>
      </c>
      <c r="K1007" s="90"/>
      <c r="L1007" s="90"/>
      <c r="M1007" s="90"/>
      <c r="N1007" s="114"/>
      <c r="O1007" s="87"/>
      <c r="P1007" s="87"/>
      <c r="Q1007" s="87"/>
      <c r="R1007" s="112"/>
      <c r="S1007" s="101"/>
    </row>
    <row r="1008" spans="1:19" ht="13.5">
      <c r="A1008" s="103"/>
      <c r="B1008" s="112"/>
      <c r="C1008" s="112"/>
      <c r="D1008" s="112"/>
      <c r="E1008" s="112"/>
      <c r="F1008" s="112"/>
      <c r="G1008" s="112"/>
      <c r="H1008" s="109"/>
      <c r="I1008" s="109"/>
      <c r="J1008" s="87" t="s">
        <v>1012</v>
      </c>
      <c r="K1008" s="90"/>
      <c r="L1008" s="90"/>
      <c r="M1008" s="90"/>
      <c r="N1008" s="114"/>
      <c r="O1008" s="87"/>
      <c r="P1008" s="87"/>
      <c r="Q1008" s="87"/>
      <c r="R1008" s="112"/>
      <c r="S1008" s="101"/>
    </row>
    <row r="1009" spans="1:19" ht="13.5">
      <c r="A1009" s="103"/>
      <c r="B1009" s="112"/>
      <c r="C1009" s="112"/>
      <c r="D1009" s="112"/>
      <c r="E1009" s="112"/>
      <c r="F1009" s="112"/>
      <c r="G1009" s="112"/>
      <c r="H1009" s="109"/>
      <c r="I1009" s="109"/>
      <c r="J1009" s="87" t="s">
        <v>1013</v>
      </c>
      <c r="K1009" s="90"/>
      <c r="L1009" s="90"/>
      <c r="M1009" s="90"/>
      <c r="N1009" s="114"/>
      <c r="O1009" s="87"/>
      <c r="P1009" s="87"/>
      <c r="Q1009" s="87"/>
      <c r="R1009" s="112"/>
      <c r="S1009" s="101"/>
    </row>
    <row r="1010" spans="1:19" ht="13.5">
      <c r="A1010" s="103"/>
      <c r="B1010" s="112"/>
      <c r="C1010" s="112"/>
      <c r="D1010" s="112"/>
      <c r="E1010" s="112"/>
      <c r="F1010" s="112"/>
      <c r="G1010" s="112"/>
      <c r="H1010" s="109"/>
      <c r="I1010" s="109"/>
      <c r="J1010" s="87" t="s">
        <v>1014</v>
      </c>
      <c r="K1010" s="90"/>
      <c r="L1010" s="90"/>
      <c r="M1010" s="90"/>
      <c r="N1010" s="114"/>
      <c r="O1010" s="87"/>
      <c r="P1010" s="87"/>
      <c r="Q1010" s="87"/>
      <c r="R1010" s="112"/>
      <c r="S1010" s="101"/>
    </row>
    <row r="1011" spans="1:19" ht="13.5">
      <c r="A1011" s="103"/>
      <c r="B1011" s="112"/>
      <c r="C1011" s="112"/>
      <c r="D1011" s="112"/>
      <c r="E1011" s="112"/>
      <c r="F1011" s="112"/>
      <c r="G1011" s="112"/>
      <c r="H1011" s="109"/>
      <c r="I1011" s="109"/>
      <c r="J1011" s="87" t="s">
        <v>1015</v>
      </c>
      <c r="K1011" s="90"/>
      <c r="L1011" s="90"/>
      <c r="M1011" s="90"/>
      <c r="N1011" s="114"/>
      <c r="O1011" s="87"/>
      <c r="P1011" s="87"/>
      <c r="Q1011" s="87"/>
      <c r="R1011" s="112"/>
      <c r="S1011" s="101"/>
    </row>
    <row r="1012" spans="1:19" ht="13.5">
      <c r="A1012" s="103"/>
      <c r="B1012" s="112"/>
      <c r="C1012" s="112"/>
      <c r="D1012" s="112"/>
      <c r="E1012" s="112"/>
      <c r="F1012" s="112"/>
      <c r="G1012" s="112"/>
      <c r="H1012" s="109"/>
      <c r="I1012" s="109"/>
      <c r="J1012" s="87" t="s">
        <v>1016</v>
      </c>
      <c r="K1012" s="90"/>
      <c r="L1012" s="90"/>
      <c r="M1012" s="90"/>
      <c r="N1012" s="114"/>
      <c r="O1012" s="87"/>
      <c r="P1012" s="87"/>
      <c r="Q1012" s="87"/>
      <c r="R1012" s="112"/>
      <c r="S1012" s="101"/>
    </row>
    <row r="1013" spans="1:19" ht="13.5">
      <c r="A1013" s="103"/>
      <c r="B1013" s="112"/>
      <c r="C1013" s="112"/>
      <c r="D1013" s="112"/>
      <c r="E1013" s="112"/>
      <c r="F1013" s="112"/>
      <c r="G1013" s="112"/>
      <c r="H1013" s="109"/>
      <c r="I1013" s="109"/>
      <c r="J1013" s="87" t="s">
        <v>1017</v>
      </c>
      <c r="K1013" s="90"/>
      <c r="L1013" s="90"/>
      <c r="M1013" s="90"/>
      <c r="N1013" s="114"/>
      <c r="O1013" s="87"/>
      <c r="P1013" s="87"/>
      <c r="Q1013" s="87"/>
      <c r="R1013" s="112"/>
      <c r="S1013" s="101"/>
    </row>
    <row r="1014" spans="1:19" ht="13.5">
      <c r="A1014" s="103"/>
      <c r="B1014" s="112"/>
      <c r="C1014" s="112"/>
      <c r="D1014" s="112"/>
      <c r="E1014" s="112"/>
      <c r="F1014" s="112"/>
      <c r="G1014" s="112"/>
      <c r="H1014" s="109"/>
      <c r="I1014" s="109"/>
      <c r="J1014" s="87" t="s">
        <v>1018</v>
      </c>
      <c r="K1014" s="90"/>
      <c r="L1014" s="90"/>
      <c r="M1014" s="90"/>
      <c r="N1014" s="114"/>
      <c r="O1014" s="87"/>
      <c r="P1014" s="87"/>
      <c r="Q1014" s="87"/>
      <c r="R1014" s="112"/>
      <c r="S1014" s="101"/>
    </row>
    <row r="1015" spans="1:19" ht="13.5">
      <c r="A1015" s="103"/>
      <c r="B1015" s="112"/>
      <c r="C1015" s="112"/>
      <c r="D1015" s="112"/>
      <c r="E1015" s="112"/>
      <c r="F1015" s="112"/>
      <c r="G1015" s="112"/>
      <c r="H1015" s="109"/>
      <c r="I1015" s="109"/>
      <c r="J1015" s="87" t="s">
        <v>1019</v>
      </c>
      <c r="K1015" s="90"/>
      <c r="L1015" s="90"/>
      <c r="M1015" s="90"/>
      <c r="N1015" s="114"/>
      <c r="O1015" s="87"/>
      <c r="P1015" s="87"/>
      <c r="Q1015" s="87"/>
      <c r="R1015" s="112"/>
      <c r="S1015" s="101"/>
    </row>
    <row r="1016" spans="1:19" ht="13.5">
      <c r="A1016" s="103"/>
      <c r="B1016" s="112"/>
      <c r="C1016" s="112"/>
      <c r="D1016" s="112"/>
      <c r="E1016" s="112"/>
      <c r="F1016" s="112"/>
      <c r="G1016" s="112"/>
      <c r="H1016" s="109"/>
      <c r="I1016" s="109"/>
      <c r="J1016" s="87" t="s">
        <v>1020</v>
      </c>
      <c r="K1016" s="90"/>
      <c r="L1016" s="90"/>
      <c r="M1016" s="90"/>
      <c r="N1016" s="114"/>
      <c r="O1016" s="87"/>
      <c r="P1016" s="87"/>
      <c r="Q1016" s="87"/>
      <c r="R1016" s="112"/>
      <c r="S1016" s="101"/>
    </row>
    <row r="1017" spans="1:19" ht="13.5">
      <c r="A1017" s="103"/>
      <c r="B1017" s="112"/>
      <c r="C1017" s="112"/>
      <c r="D1017" s="112"/>
      <c r="E1017" s="112"/>
      <c r="F1017" s="112"/>
      <c r="G1017" s="112"/>
      <c r="H1017" s="109"/>
      <c r="I1017" s="109"/>
      <c r="J1017" s="87" t="s">
        <v>1015</v>
      </c>
      <c r="K1017" s="90"/>
      <c r="L1017" s="90"/>
      <c r="M1017" s="90"/>
      <c r="N1017" s="114"/>
      <c r="O1017" s="87"/>
      <c r="P1017" s="87"/>
      <c r="Q1017" s="87"/>
      <c r="R1017" s="112"/>
      <c r="S1017" s="101"/>
    </row>
    <row r="1018" spans="1:19" ht="13.5">
      <c r="A1018" s="103"/>
      <c r="B1018" s="112" t="s">
        <v>140</v>
      </c>
      <c r="C1018" s="112" t="s">
        <v>34</v>
      </c>
      <c r="D1018" s="112"/>
      <c r="E1018" s="112" t="s">
        <v>1021</v>
      </c>
      <c r="F1018" s="112" t="s">
        <v>1152</v>
      </c>
      <c r="G1018" s="112" t="s">
        <v>1022</v>
      </c>
      <c r="H1018" s="109">
        <v>5</v>
      </c>
      <c r="I1018" s="109">
        <v>0</v>
      </c>
      <c r="J1018" s="87" t="s">
        <v>1023</v>
      </c>
      <c r="K1018" s="93">
        <v>0.1</v>
      </c>
      <c r="L1018" s="93">
        <v>0.2</v>
      </c>
      <c r="M1018" s="93">
        <v>0.3</v>
      </c>
      <c r="N1018" s="110">
        <v>0.4</v>
      </c>
      <c r="O1018" s="87" t="s">
        <v>973</v>
      </c>
      <c r="P1018" s="89">
        <f>3250000+4400000+7000000</f>
        <v>14650000</v>
      </c>
      <c r="Q1018" s="87"/>
      <c r="R1018" s="112"/>
      <c r="S1018" s="101">
        <f>+SUM(P1018:P1022)</f>
        <v>46450000</v>
      </c>
    </row>
    <row r="1019" spans="1:19" ht="27">
      <c r="A1019" s="103"/>
      <c r="B1019" s="112"/>
      <c r="C1019" s="112"/>
      <c r="D1019" s="112"/>
      <c r="E1019" s="112"/>
      <c r="F1019" s="112"/>
      <c r="G1019" s="112"/>
      <c r="H1019" s="109"/>
      <c r="I1019" s="109"/>
      <c r="J1019" s="87" t="s">
        <v>1024</v>
      </c>
      <c r="K1019" s="93"/>
      <c r="L1019" s="93"/>
      <c r="M1019" s="93"/>
      <c r="N1019" s="110"/>
      <c r="O1019" s="87"/>
      <c r="P1019" s="89"/>
      <c r="Q1019" s="87"/>
      <c r="R1019" s="112"/>
      <c r="S1019" s="109"/>
    </row>
    <row r="1020" spans="1:19" ht="13.5">
      <c r="A1020" s="103"/>
      <c r="B1020" s="112"/>
      <c r="C1020" s="112"/>
      <c r="D1020" s="112"/>
      <c r="E1020" s="112"/>
      <c r="F1020" s="112"/>
      <c r="G1020" s="112"/>
      <c r="H1020" s="109"/>
      <c r="I1020" s="109"/>
      <c r="J1020" s="87" t="s">
        <v>1025</v>
      </c>
      <c r="K1020" s="93"/>
      <c r="L1020" s="93"/>
      <c r="M1020" s="93"/>
      <c r="N1020" s="110"/>
      <c r="O1020" s="87" t="s">
        <v>976</v>
      </c>
      <c r="P1020" s="89">
        <v>6800000</v>
      </c>
      <c r="Q1020" s="87"/>
      <c r="R1020" s="112"/>
      <c r="S1020" s="109"/>
    </row>
    <row r="1021" spans="1:19" ht="27">
      <c r="A1021" s="103"/>
      <c r="B1021" s="112"/>
      <c r="C1021" s="112"/>
      <c r="D1021" s="112"/>
      <c r="E1021" s="112"/>
      <c r="F1021" s="112"/>
      <c r="G1021" s="112"/>
      <c r="H1021" s="109"/>
      <c r="I1021" s="109"/>
      <c r="J1021" s="87" t="s">
        <v>1026</v>
      </c>
      <c r="K1021" s="93"/>
      <c r="L1021" s="93"/>
      <c r="M1021" s="93"/>
      <c r="N1021" s="110"/>
      <c r="O1021" s="87" t="s">
        <v>972</v>
      </c>
      <c r="P1021" s="89">
        <v>25000000</v>
      </c>
      <c r="Q1021" s="87"/>
      <c r="R1021" s="112"/>
      <c r="S1021" s="109"/>
    </row>
    <row r="1022" spans="1:19" ht="40.5">
      <c r="A1022" s="103"/>
      <c r="B1022" s="112"/>
      <c r="C1022" s="112"/>
      <c r="D1022" s="112"/>
      <c r="E1022" s="112"/>
      <c r="F1022" s="109"/>
      <c r="G1022" s="112"/>
      <c r="H1022" s="109"/>
      <c r="I1022" s="109"/>
      <c r="J1022" s="87" t="s">
        <v>1027</v>
      </c>
      <c r="K1022" s="93"/>
      <c r="L1022" s="93"/>
      <c r="M1022" s="93"/>
      <c r="N1022" s="110"/>
      <c r="O1022" s="87"/>
      <c r="P1022" s="89"/>
      <c r="Q1022" s="87"/>
      <c r="R1022" s="112"/>
      <c r="S1022" s="109"/>
    </row>
    <row r="1023" spans="1:19" ht="27">
      <c r="A1023" s="103"/>
      <c r="B1023" s="112" t="s">
        <v>140</v>
      </c>
      <c r="C1023" s="112" t="s">
        <v>34</v>
      </c>
      <c r="D1023" s="112" t="s">
        <v>1028</v>
      </c>
      <c r="E1023" s="112" t="s">
        <v>1029</v>
      </c>
      <c r="F1023" s="112" t="s">
        <v>1030</v>
      </c>
      <c r="G1023" s="112" t="s">
        <v>1031</v>
      </c>
      <c r="H1023" s="109">
        <v>2</v>
      </c>
      <c r="I1023" s="109">
        <v>6</v>
      </c>
      <c r="J1023" s="87" t="s">
        <v>1032</v>
      </c>
      <c r="K1023" s="93">
        <v>0.25</v>
      </c>
      <c r="L1023" s="93">
        <v>0.25</v>
      </c>
      <c r="M1023" s="93">
        <v>0.25</v>
      </c>
      <c r="N1023" s="110">
        <v>0.25</v>
      </c>
      <c r="O1023" s="87" t="s">
        <v>976</v>
      </c>
      <c r="P1023" s="89">
        <v>5000000</v>
      </c>
      <c r="Q1023" s="88"/>
      <c r="R1023" s="109"/>
      <c r="S1023" s="118">
        <f>SUM(P1023:R1026)</f>
        <v>38000000</v>
      </c>
    </row>
    <row r="1024" spans="1:19" ht="27">
      <c r="A1024" s="103"/>
      <c r="B1024" s="112"/>
      <c r="C1024" s="112"/>
      <c r="D1024" s="112"/>
      <c r="E1024" s="112"/>
      <c r="F1024" s="112"/>
      <c r="G1024" s="112"/>
      <c r="H1024" s="109"/>
      <c r="I1024" s="109"/>
      <c r="J1024" s="87" t="s">
        <v>1033</v>
      </c>
      <c r="K1024" s="93"/>
      <c r="L1024" s="93"/>
      <c r="M1024" s="93"/>
      <c r="N1024" s="110"/>
      <c r="O1024" s="87" t="s">
        <v>16</v>
      </c>
      <c r="P1024" s="89">
        <f>15000000+8000000+10000000</f>
        <v>33000000</v>
      </c>
      <c r="Q1024" s="88"/>
      <c r="R1024" s="109"/>
      <c r="S1024" s="112"/>
    </row>
    <row r="1025" spans="1:19" ht="13.5">
      <c r="A1025" s="103"/>
      <c r="B1025" s="112"/>
      <c r="C1025" s="112"/>
      <c r="D1025" s="112"/>
      <c r="E1025" s="112"/>
      <c r="F1025" s="112"/>
      <c r="G1025" s="112"/>
      <c r="H1025" s="109"/>
      <c r="I1025" s="109"/>
      <c r="J1025" s="87" t="s">
        <v>1034</v>
      </c>
      <c r="K1025" s="93"/>
      <c r="L1025" s="93"/>
      <c r="M1025" s="93"/>
      <c r="N1025" s="110"/>
      <c r="O1025" s="87"/>
      <c r="P1025" s="89"/>
      <c r="Q1025" s="88"/>
      <c r="R1025" s="109"/>
      <c r="S1025" s="112"/>
    </row>
    <row r="1026" spans="1:19" ht="13.5">
      <c r="A1026" s="103"/>
      <c r="B1026" s="112"/>
      <c r="C1026" s="112"/>
      <c r="D1026" s="112"/>
      <c r="E1026" s="112"/>
      <c r="F1026" s="112"/>
      <c r="G1026" s="112"/>
      <c r="H1026" s="109"/>
      <c r="I1026" s="109"/>
      <c r="J1026" s="87" t="s">
        <v>1035</v>
      </c>
      <c r="K1026" s="93"/>
      <c r="L1026" s="93"/>
      <c r="M1026" s="93"/>
      <c r="N1026" s="110"/>
      <c r="O1026" s="87"/>
      <c r="P1026" s="89"/>
      <c r="Q1026" s="88"/>
      <c r="R1026" s="109"/>
      <c r="S1026" s="112"/>
    </row>
    <row r="1027" spans="1:19" ht="27">
      <c r="A1027" s="103"/>
      <c r="B1027" s="112" t="s">
        <v>140</v>
      </c>
      <c r="C1027" s="112" t="s">
        <v>34</v>
      </c>
      <c r="D1027" s="112"/>
      <c r="E1027" s="112" t="s">
        <v>1036</v>
      </c>
      <c r="F1027" s="112" t="s">
        <v>1030</v>
      </c>
      <c r="G1027" s="112" t="s">
        <v>1037</v>
      </c>
      <c r="H1027" s="112">
        <v>5</v>
      </c>
      <c r="I1027" s="112">
        <v>6</v>
      </c>
      <c r="J1027" s="87" t="s">
        <v>1038</v>
      </c>
      <c r="K1027" s="94">
        <v>0.19</v>
      </c>
      <c r="L1027" s="94">
        <v>0.21</v>
      </c>
      <c r="M1027" s="94">
        <v>0.36</v>
      </c>
      <c r="N1027" s="117">
        <v>0.25</v>
      </c>
      <c r="O1027" s="87" t="s">
        <v>16</v>
      </c>
      <c r="P1027" s="89">
        <f>30555865+17000000+3000000+10000000+10000000+3000000</f>
        <v>73555865</v>
      </c>
      <c r="Q1027" s="88"/>
      <c r="R1027" s="88"/>
      <c r="S1027" s="101">
        <f>+P1027+P1028</f>
        <v>76555865</v>
      </c>
    </row>
    <row r="1028" spans="1:19" ht="40.5">
      <c r="A1028" s="103"/>
      <c r="B1028" s="112"/>
      <c r="C1028" s="112"/>
      <c r="D1028" s="112"/>
      <c r="E1028" s="112"/>
      <c r="F1028" s="112"/>
      <c r="G1028" s="112"/>
      <c r="H1028" s="112"/>
      <c r="I1028" s="112"/>
      <c r="J1028" s="87" t="s">
        <v>1039</v>
      </c>
      <c r="K1028" s="88"/>
      <c r="L1028" s="88"/>
      <c r="M1028" s="94"/>
      <c r="N1028" s="109"/>
      <c r="O1028" s="87" t="s">
        <v>976</v>
      </c>
      <c r="P1028" s="89">
        <f>1000000+2000000</f>
        <v>3000000</v>
      </c>
      <c r="Q1028" s="88"/>
      <c r="R1028" s="109"/>
      <c r="S1028" s="109"/>
    </row>
    <row r="1029" spans="1:19" ht="40.5">
      <c r="A1029" s="103"/>
      <c r="B1029" s="112"/>
      <c r="C1029" s="112"/>
      <c r="D1029" s="112"/>
      <c r="E1029" s="112"/>
      <c r="F1029" s="112"/>
      <c r="G1029" s="112"/>
      <c r="H1029" s="112"/>
      <c r="I1029" s="112"/>
      <c r="J1029" s="87" t="s">
        <v>1040</v>
      </c>
      <c r="K1029" s="88"/>
      <c r="L1029" s="88"/>
      <c r="M1029" s="94"/>
      <c r="N1029" s="109"/>
      <c r="O1029" s="87"/>
      <c r="P1029" s="89"/>
      <c r="Q1029" s="88"/>
      <c r="R1029" s="109"/>
      <c r="S1029" s="109"/>
    </row>
    <row r="1030" spans="1:19" ht="40.5">
      <c r="A1030" s="103"/>
      <c r="B1030" s="112"/>
      <c r="C1030" s="112"/>
      <c r="D1030" s="112"/>
      <c r="E1030" s="112"/>
      <c r="F1030" s="112"/>
      <c r="G1030" s="112"/>
      <c r="H1030" s="112"/>
      <c r="I1030" s="112"/>
      <c r="J1030" s="87" t="s">
        <v>1041</v>
      </c>
      <c r="K1030" s="88"/>
      <c r="L1030" s="88"/>
      <c r="M1030" s="94"/>
      <c r="N1030" s="109"/>
      <c r="O1030" s="87"/>
      <c r="P1030" s="89"/>
      <c r="Q1030" s="88"/>
      <c r="R1030" s="109"/>
      <c r="S1030" s="109"/>
    </row>
    <row r="1031" spans="1:19" ht="27">
      <c r="A1031" s="103"/>
      <c r="B1031" s="112"/>
      <c r="C1031" s="112"/>
      <c r="D1031" s="112"/>
      <c r="E1031" s="112"/>
      <c r="F1031" s="112" t="s">
        <v>1030</v>
      </c>
      <c r="G1031" s="112" t="s">
        <v>1042</v>
      </c>
      <c r="H1031" s="112"/>
      <c r="I1031" s="112"/>
      <c r="J1031" s="87" t="s">
        <v>1043</v>
      </c>
      <c r="K1031" s="88"/>
      <c r="L1031" s="88"/>
      <c r="M1031" s="94"/>
      <c r="N1031" s="109"/>
      <c r="O1031" s="87"/>
      <c r="P1031" s="89"/>
      <c r="Q1031" s="88"/>
      <c r="R1031" s="109"/>
      <c r="S1031" s="109"/>
    </row>
    <row r="1032" spans="1:19" ht="27">
      <c r="A1032" s="103"/>
      <c r="B1032" s="112"/>
      <c r="C1032" s="112"/>
      <c r="D1032" s="112"/>
      <c r="E1032" s="112"/>
      <c r="F1032" s="112"/>
      <c r="G1032" s="112"/>
      <c r="H1032" s="112"/>
      <c r="I1032" s="112"/>
      <c r="J1032" s="87" t="s">
        <v>1044</v>
      </c>
      <c r="K1032" s="88"/>
      <c r="L1032" s="88"/>
      <c r="M1032" s="94"/>
      <c r="N1032" s="109"/>
      <c r="O1032" s="87"/>
      <c r="P1032" s="89"/>
      <c r="Q1032" s="88"/>
      <c r="R1032" s="109"/>
      <c r="S1032" s="109"/>
    </row>
    <row r="1033" spans="1:19" ht="27">
      <c r="A1033" s="103"/>
      <c r="B1033" s="112"/>
      <c r="C1033" s="112"/>
      <c r="D1033" s="112"/>
      <c r="E1033" s="112"/>
      <c r="F1033" s="112"/>
      <c r="G1033" s="112"/>
      <c r="H1033" s="112"/>
      <c r="I1033" s="112"/>
      <c r="J1033" s="87" t="s">
        <v>1153</v>
      </c>
      <c r="K1033" s="88"/>
      <c r="L1033" s="88"/>
      <c r="M1033" s="94"/>
      <c r="N1033" s="109"/>
      <c r="O1033" s="87"/>
      <c r="P1033" s="89"/>
      <c r="Q1033" s="88"/>
      <c r="R1033" s="109"/>
      <c r="S1033" s="109"/>
    </row>
    <row r="1034" spans="1:19" ht="40.5">
      <c r="A1034" s="103"/>
      <c r="B1034" s="112"/>
      <c r="C1034" s="112"/>
      <c r="D1034" s="112"/>
      <c r="E1034" s="112"/>
      <c r="F1034" s="112"/>
      <c r="G1034" s="112"/>
      <c r="H1034" s="112"/>
      <c r="I1034" s="112"/>
      <c r="J1034" s="87" t="s">
        <v>1045</v>
      </c>
      <c r="K1034" s="88"/>
      <c r="L1034" s="88"/>
      <c r="M1034" s="94"/>
      <c r="N1034" s="109"/>
      <c r="O1034" s="87"/>
      <c r="P1034" s="89"/>
      <c r="Q1034" s="88"/>
      <c r="R1034" s="109"/>
      <c r="S1034" s="109"/>
    </row>
    <row r="1035" spans="1:19" ht="54">
      <c r="A1035" s="103"/>
      <c r="B1035" s="112"/>
      <c r="C1035" s="112"/>
      <c r="D1035" s="112"/>
      <c r="E1035" s="112"/>
      <c r="F1035" s="112"/>
      <c r="G1035" s="112"/>
      <c r="H1035" s="112"/>
      <c r="I1035" s="112"/>
      <c r="J1035" s="87" t="s">
        <v>1046</v>
      </c>
      <c r="K1035" s="88"/>
      <c r="L1035" s="88"/>
      <c r="M1035" s="94"/>
      <c r="N1035" s="109"/>
      <c r="O1035" s="87"/>
      <c r="P1035" s="89"/>
      <c r="Q1035" s="88"/>
      <c r="R1035" s="109"/>
      <c r="S1035" s="109"/>
    </row>
    <row r="1036" spans="1:19" ht="54">
      <c r="A1036" s="103"/>
      <c r="B1036" s="112"/>
      <c r="C1036" s="112"/>
      <c r="D1036" s="112"/>
      <c r="E1036" s="112"/>
      <c r="F1036" s="112"/>
      <c r="G1036" s="112"/>
      <c r="H1036" s="112"/>
      <c r="I1036" s="112"/>
      <c r="J1036" s="87" t="s">
        <v>1047</v>
      </c>
      <c r="K1036" s="88"/>
      <c r="L1036" s="88"/>
      <c r="M1036" s="94"/>
      <c r="N1036" s="109"/>
      <c r="O1036" s="87"/>
      <c r="P1036" s="89"/>
      <c r="Q1036" s="88"/>
      <c r="R1036" s="109"/>
      <c r="S1036" s="109"/>
    </row>
    <row r="1037" spans="1:19" ht="27">
      <c r="A1037" s="103"/>
      <c r="B1037" s="112" t="s">
        <v>140</v>
      </c>
      <c r="C1037" s="112" t="s">
        <v>34</v>
      </c>
      <c r="D1037" s="112"/>
      <c r="E1037" s="112" t="s">
        <v>1048</v>
      </c>
      <c r="F1037" s="112" t="s">
        <v>1030</v>
      </c>
      <c r="G1037" s="112" t="s">
        <v>1049</v>
      </c>
      <c r="H1037" s="112">
        <v>4</v>
      </c>
      <c r="I1037" s="112">
        <v>0</v>
      </c>
      <c r="J1037" s="87" t="s">
        <v>1050</v>
      </c>
      <c r="K1037" s="94">
        <v>0.12</v>
      </c>
      <c r="L1037" s="94">
        <v>0.12</v>
      </c>
      <c r="M1037" s="94">
        <v>0.38</v>
      </c>
      <c r="N1037" s="117">
        <v>0.38</v>
      </c>
      <c r="O1037" s="87" t="s">
        <v>16</v>
      </c>
      <c r="P1037" s="89">
        <v>12000000</v>
      </c>
      <c r="Q1037" s="88"/>
      <c r="R1037" s="109"/>
      <c r="S1037" s="101">
        <f>+P1037</f>
        <v>12000000</v>
      </c>
    </row>
    <row r="1038" spans="1:19" ht="27">
      <c r="A1038" s="103"/>
      <c r="B1038" s="112"/>
      <c r="C1038" s="112"/>
      <c r="D1038" s="112"/>
      <c r="E1038" s="112"/>
      <c r="F1038" s="112"/>
      <c r="G1038" s="112"/>
      <c r="H1038" s="112"/>
      <c r="I1038" s="112"/>
      <c r="J1038" s="87" t="s">
        <v>1051</v>
      </c>
      <c r="K1038" s="94"/>
      <c r="L1038" s="94"/>
      <c r="M1038" s="94"/>
      <c r="N1038" s="117"/>
      <c r="O1038" s="87"/>
      <c r="P1038" s="89"/>
      <c r="Q1038" s="88"/>
      <c r="R1038" s="109"/>
      <c r="S1038" s="101"/>
    </row>
    <row r="1039" spans="1:19" ht="13.5">
      <c r="A1039" s="103"/>
      <c r="B1039" s="112" t="s">
        <v>140</v>
      </c>
      <c r="C1039" s="112" t="s">
        <v>34</v>
      </c>
      <c r="D1039" s="112" t="s">
        <v>1052</v>
      </c>
      <c r="E1039" s="112" t="s">
        <v>1053</v>
      </c>
      <c r="F1039" s="112" t="s">
        <v>1054</v>
      </c>
      <c r="G1039" s="112" t="s">
        <v>1055</v>
      </c>
      <c r="H1039" s="109">
        <v>2</v>
      </c>
      <c r="I1039" s="109">
        <v>0</v>
      </c>
      <c r="J1039" s="87" t="s">
        <v>1056</v>
      </c>
      <c r="K1039" s="93">
        <v>0.1</v>
      </c>
      <c r="L1039" s="93">
        <v>0.2</v>
      </c>
      <c r="M1039" s="93">
        <v>0.3</v>
      </c>
      <c r="N1039" s="110">
        <v>0.4</v>
      </c>
      <c r="O1039" s="87" t="s">
        <v>973</v>
      </c>
      <c r="P1039" s="89">
        <f>8000000+1500000</f>
        <v>9500000</v>
      </c>
      <c r="Q1039" s="87"/>
      <c r="R1039" s="112"/>
      <c r="S1039" s="116">
        <f>+P1039+P1040+P1041</f>
        <v>15500000</v>
      </c>
    </row>
    <row r="1040" spans="1:19" ht="27">
      <c r="A1040" s="103"/>
      <c r="B1040" s="112"/>
      <c r="C1040" s="112"/>
      <c r="D1040" s="112"/>
      <c r="E1040" s="112"/>
      <c r="F1040" s="112"/>
      <c r="G1040" s="112"/>
      <c r="H1040" s="109"/>
      <c r="I1040" s="109"/>
      <c r="J1040" s="87" t="s">
        <v>1057</v>
      </c>
      <c r="K1040" s="93"/>
      <c r="L1040" s="93"/>
      <c r="M1040" s="93"/>
      <c r="N1040" s="110"/>
      <c r="O1040" s="87"/>
      <c r="P1040" s="89"/>
      <c r="Q1040" s="87"/>
      <c r="R1040" s="112"/>
      <c r="S1040" s="109"/>
    </row>
    <row r="1041" spans="1:19" ht="27">
      <c r="A1041" s="103"/>
      <c r="B1041" s="112"/>
      <c r="C1041" s="112"/>
      <c r="D1041" s="112"/>
      <c r="E1041" s="112"/>
      <c r="F1041" s="112"/>
      <c r="G1041" s="112"/>
      <c r="H1041" s="109"/>
      <c r="I1041" s="109"/>
      <c r="J1041" s="87" t="s">
        <v>1058</v>
      </c>
      <c r="K1041" s="93"/>
      <c r="L1041" s="93"/>
      <c r="M1041" s="93"/>
      <c r="N1041" s="110"/>
      <c r="O1041" s="87" t="s">
        <v>976</v>
      </c>
      <c r="P1041" s="89">
        <f>2000000+2000000+2000000</f>
        <v>6000000</v>
      </c>
      <c r="Q1041" s="87"/>
      <c r="R1041" s="112"/>
      <c r="S1041" s="109"/>
    </row>
    <row r="1042" spans="1:19" ht="67.5">
      <c r="A1042" s="103"/>
      <c r="B1042" s="112"/>
      <c r="C1042" s="112"/>
      <c r="D1042" s="112"/>
      <c r="E1042" s="112"/>
      <c r="F1042" s="112"/>
      <c r="G1042" s="112"/>
      <c r="H1042" s="109"/>
      <c r="I1042" s="109"/>
      <c r="J1042" s="87" t="s">
        <v>1059</v>
      </c>
      <c r="K1042" s="93"/>
      <c r="L1042" s="93"/>
      <c r="M1042" s="93"/>
      <c r="N1042" s="110"/>
      <c r="O1042" s="87"/>
      <c r="P1042" s="89"/>
      <c r="Q1042" s="87"/>
      <c r="R1042" s="112"/>
      <c r="S1042" s="109"/>
    </row>
    <row r="1043" spans="1:19" ht="27">
      <c r="A1043" s="103"/>
      <c r="B1043" s="112"/>
      <c r="C1043" s="112"/>
      <c r="D1043" s="112"/>
      <c r="E1043" s="112"/>
      <c r="F1043" s="112"/>
      <c r="G1043" s="112"/>
      <c r="H1043" s="109"/>
      <c r="I1043" s="109"/>
      <c r="J1043" s="87" t="s">
        <v>1060</v>
      </c>
      <c r="K1043" s="93"/>
      <c r="L1043" s="93"/>
      <c r="M1043" s="93"/>
      <c r="N1043" s="110"/>
      <c r="O1043" s="87"/>
      <c r="P1043" s="89"/>
      <c r="Q1043" s="87"/>
      <c r="R1043" s="112"/>
      <c r="S1043" s="109"/>
    </row>
    <row r="1044" spans="1:19" ht="40.5">
      <c r="A1044" s="103"/>
      <c r="B1044" s="112"/>
      <c r="C1044" s="112"/>
      <c r="D1044" s="112"/>
      <c r="E1044" s="112"/>
      <c r="F1044" s="112"/>
      <c r="G1044" s="112"/>
      <c r="H1044" s="109"/>
      <c r="I1044" s="109"/>
      <c r="J1044" s="87" t="s">
        <v>1061</v>
      </c>
      <c r="K1044" s="93"/>
      <c r="L1044" s="93"/>
      <c r="M1044" s="93"/>
      <c r="N1044" s="110"/>
      <c r="O1044" s="87"/>
      <c r="P1044" s="89"/>
      <c r="Q1044" s="87"/>
      <c r="R1044" s="112"/>
      <c r="S1044" s="109"/>
    </row>
    <row r="1045" spans="1:19" ht="27">
      <c r="A1045" s="103"/>
      <c r="B1045" s="112" t="s">
        <v>140</v>
      </c>
      <c r="C1045" s="112" t="s">
        <v>34</v>
      </c>
      <c r="D1045" s="112"/>
      <c r="E1045" s="112" t="s">
        <v>1062</v>
      </c>
      <c r="F1045" s="112" t="s">
        <v>1063</v>
      </c>
      <c r="G1045" s="112" t="s">
        <v>1064</v>
      </c>
      <c r="H1045" s="109">
        <v>2</v>
      </c>
      <c r="I1045" s="109">
        <v>0</v>
      </c>
      <c r="J1045" s="87" t="s">
        <v>1065</v>
      </c>
      <c r="K1045" s="93">
        <v>0.25</v>
      </c>
      <c r="L1045" s="93">
        <v>0.25</v>
      </c>
      <c r="M1045" s="93">
        <v>0.25</v>
      </c>
      <c r="N1045" s="110">
        <v>0.25</v>
      </c>
      <c r="O1045" s="87"/>
      <c r="P1045" s="87"/>
      <c r="Q1045" s="87"/>
      <c r="R1045" s="112"/>
      <c r="S1045" s="109">
        <v>0</v>
      </c>
    </row>
    <row r="1046" spans="1:19" ht="27">
      <c r="A1046" s="103"/>
      <c r="B1046" s="112"/>
      <c r="C1046" s="112"/>
      <c r="D1046" s="112"/>
      <c r="E1046" s="112"/>
      <c r="F1046" s="112"/>
      <c r="G1046" s="112"/>
      <c r="H1046" s="109"/>
      <c r="I1046" s="109"/>
      <c r="J1046" s="87" t="s">
        <v>1066</v>
      </c>
      <c r="K1046" s="93"/>
      <c r="L1046" s="93"/>
      <c r="M1046" s="93"/>
      <c r="N1046" s="110"/>
      <c r="O1046" s="87"/>
      <c r="P1046" s="87"/>
      <c r="Q1046" s="87"/>
      <c r="R1046" s="112"/>
      <c r="S1046" s="109"/>
    </row>
    <row r="1047" spans="1:19" ht="13.5">
      <c r="A1047" s="103"/>
      <c r="B1047" s="112"/>
      <c r="C1047" s="112"/>
      <c r="D1047" s="112"/>
      <c r="E1047" s="112"/>
      <c r="F1047" s="112"/>
      <c r="G1047" s="112"/>
      <c r="H1047" s="109"/>
      <c r="I1047" s="109"/>
      <c r="J1047" s="87" t="s">
        <v>1067</v>
      </c>
      <c r="K1047" s="93"/>
      <c r="L1047" s="93"/>
      <c r="M1047" s="93"/>
      <c r="N1047" s="110"/>
      <c r="O1047" s="87"/>
      <c r="P1047" s="87"/>
      <c r="Q1047" s="87"/>
      <c r="R1047" s="112"/>
      <c r="S1047" s="109"/>
    </row>
    <row r="1048" spans="1:19" ht="13.5">
      <c r="A1048" s="103"/>
      <c r="B1048" s="112"/>
      <c r="C1048" s="112"/>
      <c r="D1048" s="112"/>
      <c r="E1048" s="112"/>
      <c r="F1048" s="112"/>
      <c r="G1048" s="112"/>
      <c r="H1048" s="109"/>
      <c r="I1048" s="109"/>
      <c r="J1048" s="87" t="s">
        <v>1068</v>
      </c>
      <c r="K1048" s="93"/>
      <c r="L1048" s="93"/>
      <c r="M1048" s="93"/>
      <c r="N1048" s="110"/>
      <c r="O1048" s="87"/>
      <c r="P1048" s="87"/>
      <c r="Q1048" s="87"/>
      <c r="R1048" s="112"/>
      <c r="S1048" s="109"/>
    </row>
    <row r="1049" spans="1:19" ht="13.5">
      <c r="A1049" s="103"/>
      <c r="B1049" s="112"/>
      <c r="C1049" s="112"/>
      <c r="D1049" s="112"/>
      <c r="E1049" s="112"/>
      <c r="F1049" s="112"/>
      <c r="G1049" s="112"/>
      <c r="H1049" s="109"/>
      <c r="I1049" s="109"/>
      <c r="J1049" s="87" t="s">
        <v>1069</v>
      </c>
      <c r="K1049" s="93"/>
      <c r="L1049" s="93"/>
      <c r="M1049" s="93"/>
      <c r="N1049" s="110"/>
      <c r="O1049" s="87"/>
      <c r="P1049" s="87"/>
      <c r="Q1049" s="87"/>
      <c r="R1049" s="112"/>
      <c r="S1049" s="109"/>
    </row>
    <row r="1050" spans="1:19" ht="27">
      <c r="A1050" s="103"/>
      <c r="B1050" s="112"/>
      <c r="C1050" s="112"/>
      <c r="D1050" s="112"/>
      <c r="E1050" s="112"/>
      <c r="F1050" s="112"/>
      <c r="G1050" s="112"/>
      <c r="H1050" s="109"/>
      <c r="I1050" s="109"/>
      <c r="J1050" s="87" t="s">
        <v>1070</v>
      </c>
      <c r="K1050" s="93"/>
      <c r="L1050" s="93"/>
      <c r="M1050" s="93"/>
      <c r="N1050" s="110"/>
      <c r="O1050" s="87"/>
      <c r="P1050" s="87"/>
      <c r="Q1050" s="87"/>
      <c r="R1050" s="112"/>
      <c r="S1050" s="109"/>
    </row>
    <row r="1051" spans="1:19" ht="13.5">
      <c r="A1051" s="103"/>
      <c r="B1051" s="112" t="s">
        <v>140</v>
      </c>
      <c r="C1051" s="112" t="s">
        <v>35</v>
      </c>
      <c r="D1051" s="112" t="s">
        <v>1071</v>
      </c>
      <c r="E1051" s="112" t="s">
        <v>1072</v>
      </c>
      <c r="F1051" s="112" t="s">
        <v>1073</v>
      </c>
      <c r="G1051" s="112" t="s">
        <v>1074</v>
      </c>
      <c r="H1051" s="109">
        <v>25</v>
      </c>
      <c r="I1051" s="109">
        <v>6</v>
      </c>
      <c r="J1051" s="87" t="s">
        <v>1075</v>
      </c>
      <c r="K1051" s="90">
        <v>0.13</v>
      </c>
      <c r="L1051" s="90">
        <v>0.27</v>
      </c>
      <c r="M1051" s="90">
        <v>0.23</v>
      </c>
      <c r="N1051" s="114">
        <v>0.37</v>
      </c>
      <c r="O1051" s="87" t="s">
        <v>1076</v>
      </c>
      <c r="P1051" s="89">
        <f>16480000+41687792+84675241</f>
        <v>142843033</v>
      </c>
      <c r="Q1051" s="88"/>
      <c r="R1051" s="88"/>
      <c r="S1051" s="101">
        <f>SUM(P1051:R1053)</f>
        <v>144943033</v>
      </c>
    </row>
    <row r="1052" spans="1:19" ht="13.5" customHeight="1">
      <c r="A1052" s="103"/>
      <c r="B1052" s="112"/>
      <c r="C1052" s="112"/>
      <c r="D1052" s="112"/>
      <c r="E1052" s="112"/>
      <c r="F1052" s="112"/>
      <c r="G1052" s="112"/>
      <c r="H1052" s="109"/>
      <c r="I1052" s="109"/>
      <c r="J1052" s="112" t="s">
        <v>1077</v>
      </c>
      <c r="K1052" s="90"/>
      <c r="L1052" s="90"/>
      <c r="M1052" s="90"/>
      <c r="N1052" s="114"/>
      <c r="O1052" s="87" t="s">
        <v>976</v>
      </c>
      <c r="P1052" s="89">
        <v>1500000</v>
      </c>
      <c r="Q1052" s="88"/>
      <c r="R1052" s="88"/>
      <c r="S1052" s="109"/>
    </row>
    <row r="1053" spans="1:19" ht="13.5">
      <c r="A1053" s="103"/>
      <c r="B1053" s="112"/>
      <c r="C1053" s="112"/>
      <c r="D1053" s="112"/>
      <c r="E1053" s="112"/>
      <c r="F1053" s="112"/>
      <c r="G1053" s="112"/>
      <c r="H1053" s="109"/>
      <c r="I1053" s="109"/>
      <c r="J1053" s="112"/>
      <c r="K1053" s="90"/>
      <c r="L1053" s="90"/>
      <c r="M1053" s="90"/>
      <c r="N1053" s="114"/>
      <c r="O1053" s="87" t="s">
        <v>973</v>
      </c>
      <c r="P1053" s="89">
        <v>600000</v>
      </c>
      <c r="Q1053" s="88"/>
      <c r="R1053" s="88"/>
      <c r="S1053" s="109"/>
    </row>
    <row r="1054" spans="1:19" ht="27">
      <c r="A1054" s="103"/>
      <c r="B1054" s="112" t="s">
        <v>140</v>
      </c>
      <c r="C1054" s="112" t="s">
        <v>35</v>
      </c>
      <c r="D1054" s="112"/>
      <c r="E1054" s="112" t="s">
        <v>1078</v>
      </c>
      <c r="F1054" s="112" t="s">
        <v>1079</v>
      </c>
      <c r="G1054" s="112" t="s">
        <v>1080</v>
      </c>
      <c r="H1054" s="109">
        <v>50</v>
      </c>
      <c r="I1054" s="109">
        <v>70</v>
      </c>
      <c r="J1054" s="87" t="s">
        <v>1081</v>
      </c>
      <c r="K1054" s="93">
        <v>0.2</v>
      </c>
      <c r="L1054" s="93">
        <v>0.2</v>
      </c>
      <c r="M1054" s="93">
        <v>0.3</v>
      </c>
      <c r="N1054" s="110">
        <v>0.4</v>
      </c>
      <c r="O1054" s="87" t="s">
        <v>1082</v>
      </c>
      <c r="P1054" s="89">
        <v>26983224</v>
      </c>
      <c r="Q1054" s="90"/>
      <c r="R1054" s="114"/>
      <c r="S1054" s="116">
        <f>+P1054+P1055+P1056</f>
        <v>26983224</v>
      </c>
    </row>
    <row r="1055" spans="1:19" ht="27">
      <c r="A1055" s="103"/>
      <c r="B1055" s="112"/>
      <c r="C1055" s="112"/>
      <c r="D1055" s="112"/>
      <c r="E1055" s="112"/>
      <c r="F1055" s="112"/>
      <c r="G1055" s="112"/>
      <c r="H1055" s="109"/>
      <c r="I1055" s="109"/>
      <c r="J1055" s="87" t="s">
        <v>1081</v>
      </c>
      <c r="K1055" s="93"/>
      <c r="L1055" s="93"/>
      <c r="M1055" s="93"/>
      <c r="N1055" s="110"/>
      <c r="O1055" s="87"/>
      <c r="P1055" s="89"/>
      <c r="Q1055" s="90"/>
      <c r="R1055" s="114"/>
      <c r="S1055" s="109"/>
    </row>
    <row r="1056" spans="1:19" ht="27">
      <c r="A1056" s="103"/>
      <c r="B1056" s="112"/>
      <c r="C1056" s="112"/>
      <c r="D1056" s="112"/>
      <c r="E1056" s="112"/>
      <c r="F1056" s="112"/>
      <c r="G1056" s="112"/>
      <c r="H1056" s="109"/>
      <c r="I1056" s="109"/>
      <c r="J1056" s="87" t="s">
        <v>1083</v>
      </c>
      <c r="K1056" s="93"/>
      <c r="L1056" s="93"/>
      <c r="M1056" s="93"/>
      <c r="N1056" s="110"/>
      <c r="O1056" s="87"/>
      <c r="P1056" s="89"/>
      <c r="Q1056" s="90"/>
      <c r="R1056" s="114"/>
      <c r="S1056" s="109"/>
    </row>
    <row r="1057" spans="1:19" ht="27">
      <c r="A1057" s="103"/>
      <c r="B1057" s="112"/>
      <c r="C1057" s="112"/>
      <c r="D1057" s="112"/>
      <c r="E1057" s="112"/>
      <c r="F1057" s="112"/>
      <c r="G1057" s="112"/>
      <c r="H1057" s="109"/>
      <c r="I1057" s="109"/>
      <c r="J1057" s="87" t="s">
        <v>1084</v>
      </c>
      <c r="K1057" s="93"/>
      <c r="L1057" s="93"/>
      <c r="M1057" s="93"/>
      <c r="N1057" s="110"/>
      <c r="O1057" s="87"/>
      <c r="P1057" s="89"/>
      <c r="Q1057" s="90"/>
      <c r="R1057" s="114"/>
      <c r="S1057" s="109"/>
    </row>
    <row r="1058" spans="1:19" ht="27">
      <c r="A1058" s="103"/>
      <c r="B1058" s="112"/>
      <c r="C1058" s="112"/>
      <c r="D1058" s="112"/>
      <c r="E1058" s="112"/>
      <c r="F1058" s="112"/>
      <c r="G1058" s="112"/>
      <c r="H1058" s="109"/>
      <c r="I1058" s="109"/>
      <c r="J1058" s="87" t="s">
        <v>1085</v>
      </c>
      <c r="K1058" s="93"/>
      <c r="L1058" s="93"/>
      <c r="M1058" s="93"/>
      <c r="N1058" s="110"/>
      <c r="O1058" s="87"/>
      <c r="P1058" s="89"/>
      <c r="Q1058" s="90"/>
      <c r="R1058" s="114"/>
      <c r="S1058" s="109"/>
    </row>
    <row r="1059" spans="1:19" ht="27">
      <c r="A1059" s="103"/>
      <c r="B1059" s="112"/>
      <c r="C1059" s="112"/>
      <c r="D1059" s="112"/>
      <c r="E1059" s="112"/>
      <c r="F1059" s="112"/>
      <c r="G1059" s="112"/>
      <c r="H1059" s="109"/>
      <c r="I1059" s="109"/>
      <c r="J1059" s="87" t="s">
        <v>1086</v>
      </c>
      <c r="K1059" s="93"/>
      <c r="L1059" s="93"/>
      <c r="M1059" s="93"/>
      <c r="N1059" s="110"/>
      <c r="O1059" s="87"/>
      <c r="P1059" s="89"/>
      <c r="Q1059" s="90"/>
      <c r="R1059" s="114"/>
      <c r="S1059" s="109"/>
    </row>
    <row r="1060" spans="1:19" ht="27">
      <c r="A1060" s="103"/>
      <c r="B1060" s="112"/>
      <c r="C1060" s="112"/>
      <c r="D1060" s="112"/>
      <c r="E1060" s="112"/>
      <c r="F1060" s="112"/>
      <c r="G1060" s="112"/>
      <c r="H1060" s="109"/>
      <c r="I1060" s="109"/>
      <c r="J1060" s="87" t="s">
        <v>1087</v>
      </c>
      <c r="K1060" s="93"/>
      <c r="L1060" s="93"/>
      <c r="M1060" s="93"/>
      <c r="N1060" s="110"/>
      <c r="O1060" s="87"/>
      <c r="P1060" s="89"/>
      <c r="Q1060" s="90"/>
      <c r="R1060" s="114"/>
      <c r="S1060" s="109"/>
    </row>
    <row r="1061" spans="1:19" ht="27">
      <c r="A1061" s="103"/>
      <c r="B1061" s="112"/>
      <c r="C1061" s="112"/>
      <c r="D1061" s="112"/>
      <c r="E1061" s="112"/>
      <c r="F1061" s="112"/>
      <c r="G1061" s="112"/>
      <c r="H1061" s="109"/>
      <c r="I1061" s="109"/>
      <c r="J1061" s="87" t="s">
        <v>1088</v>
      </c>
      <c r="K1061" s="93"/>
      <c r="L1061" s="93"/>
      <c r="M1061" s="93"/>
      <c r="N1061" s="110"/>
      <c r="O1061" s="87"/>
      <c r="P1061" s="89"/>
      <c r="Q1061" s="90"/>
      <c r="R1061" s="114"/>
      <c r="S1061" s="109"/>
    </row>
    <row r="1062" spans="1:19" ht="27">
      <c r="A1062" s="103"/>
      <c r="B1062" s="112"/>
      <c r="C1062" s="112"/>
      <c r="D1062" s="112"/>
      <c r="E1062" s="112"/>
      <c r="F1062" s="112"/>
      <c r="G1062" s="112"/>
      <c r="H1062" s="109"/>
      <c r="I1062" s="109"/>
      <c r="J1062" s="87" t="s">
        <v>1089</v>
      </c>
      <c r="K1062" s="93"/>
      <c r="L1062" s="93"/>
      <c r="M1062" s="93"/>
      <c r="N1062" s="110"/>
      <c r="O1062" s="87"/>
      <c r="P1062" s="89"/>
      <c r="Q1062" s="90"/>
      <c r="R1062" s="114"/>
      <c r="S1062" s="109"/>
    </row>
    <row r="1063" spans="1:19" ht="27">
      <c r="A1063" s="103"/>
      <c r="B1063" s="112"/>
      <c r="C1063" s="112"/>
      <c r="D1063" s="112"/>
      <c r="E1063" s="112"/>
      <c r="F1063" s="112"/>
      <c r="G1063" s="112"/>
      <c r="H1063" s="109"/>
      <c r="I1063" s="109"/>
      <c r="J1063" s="87" t="s">
        <v>1090</v>
      </c>
      <c r="K1063" s="93"/>
      <c r="L1063" s="93"/>
      <c r="M1063" s="93"/>
      <c r="N1063" s="110"/>
      <c r="O1063" s="87"/>
      <c r="P1063" s="89"/>
      <c r="Q1063" s="90"/>
      <c r="R1063" s="114"/>
      <c r="S1063" s="109"/>
    </row>
    <row r="1064" spans="1:19" ht="13.5">
      <c r="A1064" s="103"/>
      <c r="B1064" s="112"/>
      <c r="C1064" s="112"/>
      <c r="D1064" s="112"/>
      <c r="E1064" s="112"/>
      <c r="F1064" s="112"/>
      <c r="G1064" s="112"/>
      <c r="H1064" s="109"/>
      <c r="I1064" s="109"/>
      <c r="J1064" s="87" t="s">
        <v>1091</v>
      </c>
      <c r="K1064" s="93"/>
      <c r="L1064" s="93"/>
      <c r="M1064" s="93"/>
      <c r="N1064" s="110"/>
      <c r="O1064" s="87"/>
      <c r="P1064" s="89"/>
      <c r="Q1064" s="90"/>
      <c r="R1064" s="114"/>
      <c r="S1064" s="109"/>
    </row>
    <row r="1065" spans="1:19" ht="27">
      <c r="A1065" s="103"/>
      <c r="B1065" s="112"/>
      <c r="C1065" s="112"/>
      <c r="D1065" s="112"/>
      <c r="E1065" s="112"/>
      <c r="F1065" s="112"/>
      <c r="G1065" s="112"/>
      <c r="H1065" s="109"/>
      <c r="I1065" s="109"/>
      <c r="J1065" s="87" t="s">
        <v>1092</v>
      </c>
      <c r="K1065" s="93"/>
      <c r="L1065" s="93"/>
      <c r="M1065" s="93"/>
      <c r="N1065" s="110"/>
      <c r="O1065" s="87"/>
      <c r="P1065" s="89"/>
      <c r="Q1065" s="90"/>
      <c r="R1065" s="114"/>
      <c r="S1065" s="109"/>
    </row>
    <row r="1066" spans="1:19" ht="27">
      <c r="A1066" s="103"/>
      <c r="B1066" s="112" t="s">
        <v>140</v>
      </c>
      <c r="C1066" s="112" t="s">
        <v>34</v>
      </c>
      <c r="D1066" s="112" t="s">
        <v>1093</v>
      </c>
      <c r="E1066" s="112" t="s">
        <v>1094</v>
      </c>
      <c r="F1066" s="112" t="s">
        <v>969</v>
      </c>
      <c r="G1066" s="112" t="s">
        <v>1095</v>
      </c>
      <c r="H1066" s="109">
        <v>4</v>
      </c>
      <c r="I1066" s="109">
        <v>6</v>
      </c>
      <c r="J1066" s="87" t="s">
        <v>1096</v>
      </c>
      <c r="K1066" s="90">
        <v>0.17</v>
      </c>
      <c r="L1066" s="90">
        <v>0.2</v>
      </c>
      <c r="M1066" s="90">
        <v>0.32</v>
      </c>
      <c r="N1066" s="114">
        <v>0.31</v>
      </c>
      <c r="O1066" s="90" t="s">
        <v>972</v>
      </c>
      <c r="P1066" s="91">
        <v>60400000</v>
      </c>
      <c r="Q1066" s="90"/>
      <c r="R1066" s="90"/>
      <c r="S1066" s="115">
        <f>SUM(P1066:R1069)</f>
        <v>95066476</v>
      </c>
    </row>
    <row r="1067" spans="1:19" ht="27">
      <c r="A1067" s="103"/>
      <c r="B1067" s="112"/>
      <c r="C1067" s="112"/>
      <c r="D1067" s="112"/>
      <c r="E1067" s="112"/>
      <c r="F1067" s="112"/>
      <c r="G1067" s="112"/>
      <c r="H1067" s="109"/>
      <c r="I1067" s="109"/>
      <c r="J1067" s="87" t="s">
        <v>1097</v>
      </c>
      <c r="K1067" s="90"/>
      <c r="L1067" s="90"/>
      <c r="M1067" s="90"/>
      <c r="N1067" s="114"/>
      <c r="O1067" s="90" t="s">
        <v>976</v>
      </c>
      <c r="P1067" s="91">
        <v>32666476</v>
      </c>
      <c r="Q1067" s="90"/>
      <c r="R1067" s="90"/>
      <c r="S1067" s="114"/>
    </row>
    <row r="1068" spans="1:19" ht="54">
      <c r="A1068" s="103"/>
      <c r="B1068" s="112"/>
      <c r="C1068" s="112"/>
      <c r="D1068" s="112"/>
      <c r="E1068" s="112"/>
      <c r="F1068" s="112"/>
      <c r="G1068" s="112"/>
      <c r="H1068" s="109"/>
      <c r="I1068" s="109"/>
      <c r="J1068" s="87" t="s">
        <v>1098</v>
      </c>
      <c r="K1068" s="90"/>
      <c r="L1068" s="90"/>
      <c r="M1068" s="90"/>
      <c r="N1068" s="114"/>
      <c r="O1068" s="90" t="s">
        <v>16</v>
      </c>
      <c r="P1068" s="91">
        <v>2000000</v>
      </c>
      <c r="Q1068" s="90"/>
      <c r="R1068" s="90"/>
      <c r="S1068" s="114"/>
    </row>
    <row r="1069" spans="1:19" ht="40.5">
      <c r="A1069" s="103"/>
      <c r="B1069" s="112"/>
      <c r="C1069" s="112"/>
      <c r="D1069" s="112"/>
      <c r="E1069" s="112"/>
      <c r="F1069" s="112"/>
      <c r="G1069" s="112"/>
      <c r="H1069" s="109"/>
      <c r="I1069" s="109"/>
      <c r="J1069" s="87" t="s">
        <v>1099</v>
      </c>
      <c r="K1069" s="90"/>
      <c r="L1069" s="90"/>
      <c r="M1069" s="90"/>
      <c r="N1069" s="114"/>
      <c r="O1069" s="90"/>
      <c r="P1069" s="91"/>
      <c r="Q1069" s="90"/>
      <c r="R1069" s="90"/>
      <c r="S1069" s="114"/>
    </row>
    <row r="1070" spans="1:19" ht="13.5">
      <c r="A1070" s="103"/>
      <c r="B1070" s="112" t="s">
        <v>140</v>
      </c>
      <c r="C1070" s="112" t="s">
        <v>34</v>
      </c>
      <c r="D1070" s="112"/>
      <c r="E1070" s="112" t="s">
        <v>1100</v>
      </c>
      <c r="F1070" s="112" t="s">
        <v>1101</v>
      </c>
      <c r="G1070" s="112" t="s">
        <v>1102</v>
      </c>
      <c r="H1070" s="109">
        <v>1</v>
      </c>
      <c r="I1070" s="109">
        <v>1</v>
      </c>
      <c r="J1070" s="87" t="s">
        <v>1103</v>
      </c>
      <c r="K1070" s="90">
        <v>0</v>
      </c>
      <c r="L1070" s="90">
        <v>0</v>
      </c>
      <c r="M1070" s="90">
        <v>0</v>
      </c>
      <c r="N1070" s="114">
        <v>1</v>
      </c>
      <c r="O1070" s="87"/>
      <c r="P1070" s="87"/>
      <c r="Q1070" s="87"/>
      <c r="R1070" s="112"/>
      <c r="S1070" s="109"/>
    </row>
    <row r="1071" spans="1:19" ht="13.5">
      <c r="A1071" s="103"/>
      <c r="B1071" s="112"/>
      <c r="C1071" s="112"/>
      <c r="D1071" s="112"/>
      <c r="E1071" s="112"/>
      <c r="F1071" s="112"/>
      <c r="G1071" s="112"/>
      <c r="H1071" s="109"/>
      <c r="I1071" s="109"/>
      <c r="J1071" s="87" t="s">
        <v>1104</v>
      </c>
      <c r="K1071" s="90"/>
      <c r="L1071" s="90"/>
      <c r="M1071" s="90"/>
      <c r="N1071" s="114"/>
      <c r="O1071" s="87"/>
      <c r="P1071" s="87"/>
      <c r="Q1071" s="87"/>
      <c r="R1071" s="112"/>
      <c r="S1071" s="109"/>
    </row>
    <row r="1072" spans="1:19" ht="27">
      <c r="A1072" s="103"/>
      <c r="B1072" s="112" t="s">
        <v>140</v>
      </c>
      <c r="C1072" s="112" t="s">
        <v>34</v>
      </c>
      <c r="D1072" s="112"/>
      <c r="E1072" s="112" t="s">
        <v>1105</v>
      </c>
      <c r="F1072" s="112" t="s">
        <v>1106</v>
      </c>
      <c r="G1072" s="112" t="s">
        <v>1107</v>
      </c>
      <c r="H1072" s="109">
        <v>1</v>
      </c>
      <c r="I1072" s="109">
        <v>2</v>
      </c>
      <c r="J1072" s="87" t="s">
        <v>1108</v>
      </c>
      <c r="K1072" s="93">
        <v>0</v>
      </c>
      <c r="L1072" s="93">
        <v>0.5</v>
      </c>
      <c r="M1072" s="93">
        <v>0</v>
      </c>
      <c r="N1072" s="110">
        <v>0.5</v>
      </c>
      <c r="O1072" s="87"/>
      <c r="P1072" s="87"/>
      <c r="Q1072" s="87"/>
      <c r="R1072" s="112"/>
      <c r="S1072" s="112"/>
    </row>
    <row r="1073" spans="1:19" ht="27">
      <c r="A1073" s="103"/>
      <c r="B1073" s="112"/>
      <c r="C1073" s="112"/>
      <c r="D1073" s="112"/>
      <c r="E1073" s="112"/>
      <c r="F1073" s="112"/>
      <c r="G1073" s="112"/>
      <c r="H1073" s="109"/>
      <c r="I1073" s="109"/>
      <c r="J1073" s="87" t="s">
        <v>1109</v>
      </c>
      <c r="K1073" s="93"/>
      <c r="L1073" s="93"/>
      <c r="M1073" s="93"/>
      <c r="N1073" s="110"/>
      <c r="O1073" s="87"/>
      <c r="P1073" s="87"/>
      <c r="Q1073" s="87"/>
      <c r="R1073" s="112"/>
      <c r="S1073" s="112"/>
    </row>
    <row r="1074" spans="1:19" ht="13.5">
      <c r="A1074" s="103"/>
      <c r="B1074" s="112" t="s">
        <v>140</v>
      </c>
      <c r="C1074" s="112" t="s">
        <v>35</v>
      </c>
      <c r="D1074" s="112" t="s">
        <v>1110</v>
      </c>
      <c r="E1074" s="112" t="s">
        <v>1111</v>
      </c>
      <c r="F1074" s="112" t="s">
        <v>1112</v>
      </c>
      <c r="G1074" s="112" t="s">
        <v>1113</v>
      </c>
      <c r="H1074" s="109">
        <v>10</v>
      </c>
      <c r="I1074" s="109">
        <v>2</v>
      </c>
      <c r="J1074" s="87" t="s">
        <v>1114</v>
      </c>
      <c r="K1074" s="90">
        <v>0</v>
      </c>
      <c r="L1074" s="90">
        <v>0</v>
      </c>
      <c r="M1074" s="90">
        <v>0</v>
      </c>
      <c r="N1074" s="114">
        <v>1</v>
      </c>
      <c r="O1074" s="87"/>
      <c r="P1074" s="87"/>
      <c r="Q1074" s="87"/>
      <c r="R1074" s="87"/>
      <c r="S1074" s="87"/>
    </row>
    <row r="1075" spans="1:19" ht="27">
      <c r="A1075" s="103"/>
      <c r="B1075" s="112"/>
      <c r="C1075" s="112"/>
      <c r="D1075" s="112"/>
      <c r="E1075" s="112"/>
      <c r="F1075" s="112"/>
      <c r="G1075" s="112"/>
      <c r="H1075" s="109"/>
      <c r="I1075" s="109"/>
      <c r="J1075" s="87" t="s">
        <v>1115</v>
      </c>
      <c r="K1075" s="90"/>
      <c r="L1075" s="90"/>
      <c r="M1075" s="90"/>
      <c r="N1075" s="114"/>
      <c r="O1075" s="87"/>
      <c r="P1075" s="87"/>
      <c r="Q1075" s="87"/>
      <c r="R1075" s="87"/>
      <c r="S1075" s="87"/>
    </row>
    <row r="1076" spans="1:19" ht="27">
      <c r="A1076" s="103"/>
      <c r="B1076" s="112"/>
      <c r="C1076" s="112"/>
      <c r="D1076" s="112"/>
      <c r="E1076" s="112" t="s">
        <v>1116</v>
      </c>
      <c r="F1076" s="112" t="s">
        <v>1117</v>
      </c>
      <c r="G1076" s="112" t="s">
        <v>1118</v>
      </c>
      <c r="H1076" s="109">
        <v>15</v>
      </c>
      <c r="I1076" s="109">
        <v>2</v>
      </c>
      <c r="J1076" s="87" t="s">
        <v>1119</v>
      </c>
      <c r="K1076" s="90">
        <v>0</v>
      </c>
      <c r="L1076" s="90">
        <v>0</v>
      </c>
      <c r="M1076" s="90">
        <v>0</v>
      </c>
      <c r="N1076" s="114">
        <v>1</v>
      </c>
      <c r="O1076" s="87"/>
      <c r="P1076" s="87"/>
      <c r="Q1076" s="87"/>
      <c r="R1076" s="87"/>
      <c r="S1076" s="87"/>
    </row>
    <row r="1077" spans="1:19" ht="27">
      <c r="A1077" s="103"/>
      <c r="B1077" s="112"/>
      <c r="C1077" s="112"/>
      <c r="D1077" s="112"/>
      <c r="E1077" s="112"/>
      <c r="F1077" s="112"/>
      <c r="G1077" s="112"/>
      <c r="H1077" s="109"/>
      <c r="I1077" s="109"/>
      <c r="J1077" s="87" t="s">
        <v>1120</v>
      </c>
      <c r="K1077" s="90"/>
      <c r="L1077" s="90"/>
      <c r="M1077" s="90"/>
      <c r="N1077" s="114"/>
      <c r="O1077" s="87"/>
      <c r="P1077" s="87"/>
      <c r="Q1077" s="87"/>
      <c r="R1077" s="87"/>
      <c r="S1077" s="87"/>
    </row>
    <row r="1078" spans="1:19" ht="40.5">
      <c r="A1078" s="103"/>
      <c r="B1078" s="112" t="s">
        <v>1121</v>
      </c>
      <c r="C1078" s="112" t="s">
        <v>34</v>
      </c>
      <c r="D1078" s="112" t="s">
        <v>1122</v>
      </c>
      <c r="E1078" s="112" t="s">
        <v>1123</v>
      </c>
      <c r="F1078" s="112" t="s">
        <v>1124</v>
      </c>
      <c r="G1078" s="112" t="s">
        <v>1125</v>
      </c>
      <c r="H1078" s="109">
        <v>1</v>
      </c>
      <c r="I1078" s="109">
        <v>1</v>
      </c>
      <c r="J1078" s="87" t="s">
        <v>1126</v>
      </c>
      <c r="K1078" s="93">
        <v>0</v>
      </c>
      <c r="L1078" s="93">
        <v>0</v>
      </c>
      <c r="M1078" s="93">
        <v>0</v>
      </c>
      <c r="N1078" s="110">
        <v>1</v>
      </c>
      <c r="O1078" s="87"/>
      <c r="P1078" s="87"/>
      <c r="Q1078" s="87"/>
      <c r="R1078" s="87"/>
      <c r="S1078" s="87"/>
    </row>
    <row r="1079" spans="1:19" ht="27">
      <c r="A1079" s="103"/>
      <c r="B1079" s="112"/>
      <c r="C1079" s="112"/>
      <c r="D1079" s="112"/>
      <c r="E1079" s="112"/>
      <c r="F1079" s="112"/>
      <c r="G1079" s="112"/>
      <c r="H1079" s="109"/>
      <c r="I1079" s="109"/>
      <c r="J1079" s="87" t="s">
        <v>902</v>
      </c>
      <c r="K1079" s="93"/>
      <c r="L1079" s="93"/>
      <c r="M1079" s="93"/>
      <c r="N1079" s="110"/>
      <c r="O1079" s="87"/>
      <c r="P1079" s="87"/>
      <c r="Q1079" s="87"/>
      <c r="R1079" s="87"/>
      <c r="S1079" s="87"/>
    </row>
    <row r="1080" spans="1:19" ht="40.5">
      <c r="A1080" s="103"/>
      <c r="B1080" s="112"/>
      <c r="C1080" s="112"/>
      <c r="D1080" s="112"/>
      <c r="E1080" s="112" t="s">
        <v>553</v>
      </c>
      <c r="F1080" s="112" t="s">
        <v>991</v>
      </c>
      <c r="G1080" s="112" t="s">
        <v>992</v>
      </c>
      <c r="H1080" s="109">
        <v>1</v>
      </c>
      <c r="I1080" s="109">
        <v>1</v>
      </c>
      <c r="J1080" s="87" t="s">
        <v>233</v>
      </c>
      <c r="K1080" s="93">
        <v>0.25</v>
      </c>
      <c r="L1080" s="93">
        <v>0.25</v>
      </c>
      <c r="M1080" s="93">
        <v>0.25</v>
      </c>
      <c r="N1080" s="110">
        <v>0.25</v>
      </c>
      <c r="O1080" s="87" t="s">
        <v>977</v>
      </c>
      <c r="P1080" s="89">
        <f>9000000+2000000</f>
        <v>11000000</v>
      </c>
      <c r="Q1080" s="87"/>
      <c r="R1080" s="87"/>
      <c r="S1080" s="101">
        <f>SUM(P1080:R1082)</f>
        <v>15000000</v>
      </c>
    </row>
    <row r="1081" spans="1:19" ht="54">
      <c r="A1081" s="103"/>
      <c r="B1081" s="112"/>
      <c r="C1081" s="112"/>
      <c r="D1081" s="112"/>
      <c r="E1081" s="112"/>
      <c r="F1081" s="112"/>
      <c r="G1081" s="112"/>
      <c r="H1081" s="109"/>
      <c r="I1081" s="109"/>
      <c r="J1081" s="87" t="s">
        <v>463</v>
      </c>
      <c r="K1081" s="93"/>
      <c r="L1081" s="93"/>
      <c r="M1081" s="93"/>
      <c r="N1081" s="110"/>
      <c r="O1081" s="87" t="s">
        <v>16</v>
      </c>
      <c r="P1081" s="89">
        <v>4000000</v>
      </c>
      <c r="Q1081" s="88"/>
      <c r="R1081" s="109"/>
      <c r="S1081" s="101"/>
    </row>
    <row r="1082" spans="1:19" ht="13.5">
      <c r="A1082" s="103"/>
      <c r="B1082" s="112"/>
      <c r="C1082" s="112"/>
      <c r="D1082" s="112"/>
      <c r="E1082" s="112"/>
      <c r="F1082" s="112"/>
      <c r="G1082" s="112"/>
      <c r="H1082" s="109"/>
      <c r="I1082" s="109"/>
      <c r="J1082" s="87" t="s">
        <v>236</v>
      </c>
      <c r="K1082" s="93"/>
      <c r="L1082" s="93"/>
      <c r="M1082" s="93"/>
      <c r="N1082" s="110"/>
      <c r="O1082" s="87"/>
      <c r="P1082" s="89"/>
      <c r="Q1082" s="88"/>
      <c r="R1082" s="109"/>
      <c r="S1082" s="101"/>
    </row>
    <row r="1083" spans="1:19" ht="40.5">
      <c r="A1083" s="103"/>
      <c r="B1083" s="111" t="s">
        <v>714</v>
      </c>
      <c r="C1083" s="111" t="s">
        <v>37</v>
      </c>
      <c r="D1083" s="111" t="s">
        <v>1127</v>
      </c>
      <c r="E1083" s="112" t="s">
        <v>1128</v>
      </c>
      <c r="F1083" s="112" t="s">
        <v>1129</v>
      </c>
      <c r="G1083" s="112" t="s">
        <v>1130</v>
      </c>
      <c r="H1083" s="111">
        <v>100</v>
      </c>
      <c r="I1083" s="111">
        <v>9</v>
      </c>
      <c r="J1083" s="92" t="s">
        <v>1131</v>
      </c>
      <c r="K1083" s="93">
        <v>0.21</v>
      </c>
      <c r="L1083" s="93">
        <v>0.25</v>
      </c>
      <c r="M1083" s="93">
        <v>0.25</v>
      </c>
      <c r="N1083" s="110">
        <v>0.29</v>
      </c>
      <c r="O1083" s="87" t="s">
        <v>976</v>
      </c>
      <c r="P1083" s="89">
        <f>1800000+2600000</f>
        <v>4400000</v>
      </c>
      <c r="Q1083" s="89"/>
      <c r="R1083" s="100"/>
      <c r="S1083" s="113">
        <f>SUM(P1083:P1086)</f>
        <v>39950000</v>
      </c>
    </row>
    <row r="1084" spans="1:19" ht="13.5">
      <c r="A1084" s="103"/>
      <c r="B1084" s="111"/>
      <c r="C1084" s="111"/>
      <c r="D1084" s="111"/>
      <c r="E1084" s="112"/>
      <c r="F1084" s="112"/>
      <c r="G1084" s="112"/>
      <c r="H1084" s="111"/>
      <c r="I1084" s="111"/>
      <c r="J1084" s="87" t="s">
        <v>1132</v>
      </c>
      <c r="K1084" s="93"/>
      <c r="L1084" s="93"/>
      <c r="M1084" s="93"/>
      <c r="N1084" s="110"/>
      <c r="O1084" s="87" t="s">
        <v>972</v>
      </c>
      <c r="P1084" s="89">
        <f>10000000+10000000</f>
        <v>20000000</v>
      </c>
      <c r="Q1084" s="89"/>
      <c r="R1084" s="100"/>
      <c r="S1084" s="113"/>
    </row>
    <row r="1085" spans="1:19" ht="27">
      <c r="A1085" s="103"/>
      <c r="B1085" s="111"/>
      <c r="C1085" s="111"/>
      <c r="D1085" s="111"/>
      <c r="E1085" s="112"/>
      <c r="F1085" s="112"/>
      <c r="G1085" s="112"/>
      <c r="H1085" s="111"/>
      <c r="I1085" s="111"/>
      <c r="J1085" s="87" t="s">
        <v>1133</v>
      </c>
      <c r="K1085" s="93"/>
      <c r="L1085" s="93"/>
      <c r="M1085" s="93"/>
      <c r="N1085" s="110"/>
      <c r="O1085" s="87" t="s">
        <v>16</v>
      </c>
      <c r="P1085" s="89">
        <v>5000000</v>
      </c>
      <c r="Q1085" s="89"/>
      <c r="R1085" s="100"/>
      <c r="S1085" s="113"/>
    </row>
    <row r="1086" spans="1:19" ht="40.5">
      <c r="A1086" s="103"/>
      <c r="B1086" s="111"/>
      <c r="C1086" s="111"/>
      <c r="D1086" s="111"/>
      <c r="E1086" s="112"/>
      <c r="F1086" s="112"/>
      <c r="G1086" s="112"/>
      <c r="H1086" s="111"/>
      <c r="I1086" s="111"/>
      <c r="J1086" s="87" t="s">
        <v>1134</v>
      </c>
      <c r="K1086" s="93"/>
      <c r="L1086" s="93"/>
      <c r="M1086" s="93"/>
      <c r="N1086" s="110"/>
      <c r="O1086" s="87" t="s">
        <v>1135</v>
      </c>
      <c r="P1086" s="89">
        <f>2000000+2000000+2550000+4000000</f>
        <v>10550000</v>
      </c>
      <c r="Q1086" s="89"/>
      <c r="R1086" s="100"/>
      <c r="S1086" s="113"/>
    </row>
    <row r="1087" spans="1:19" ht="27">
      <c r="A1087" s="103"/>
      <c r="B1087" s="111"/>
      <c r="C1087" s="111"/>
      <c r="D1087" s="111"/>
      <c r="E1087" s="112"/>
      <c r="F1087" s="112"/>
      <c r="G1087" s="112"/>
      <c r="H1087" s="111"/>
      <c r="I1087" s="111"/>
      <c r="J1087" s="87" t="s">
        <v>1136</v>
      </c>
      <c r="K1087" s="93"/>
      <c r="L1087" s="93"/>
      <c r="M1087" s="93"/>
      <c r="N1087" s="110"/>
      <c r="O1087" s="87"/>
      <c r="P1087" s="89"/>
      <c r="Q1087" s="89"/>
      <c r="R1087" s="89"/>
      <c r="S1087" s="112"/>
    </row>
    <row r="1088" spans="1:19" ht="13.5">
      <c r="A1088" s="103"/>
      <c r="B1088" s="111"/>
      <c r="C1088" s="111"/>
      <c r="D1088" s="111"/>
      <c r="E1088" s="112"/>
      <c r="F1088" s="112"/>
      <c r="G1088" s="112"/>
      <c r="H1088" s="111"/>
      <c r="I1088" s="111"/>
      <c r="J1088" s="87" t="s">
        <v>1137</v>
      </c>
      <c r="K1088" s="93"/>
      <c r="L1088" s="93"/>
      <c r="M1088" s="93"/>
      <c r="N1088" s="110"/>
      <c r="O1088" s="87"/>
      <c r="P1088" s="89"/>
      <c r="Q1088" s="89"/>
      <c r="R1088" s="89"/>
      <c r="S1088" s="112"/>
    </row>
    <row r="1089" spans="1:19" ht="27">
      <c r="A1089" s="103"/>
      <c r="B1089" s="111" t="s">
        <v>1138</v>
      </c>
      <c r="C1089" s="111" t="s">
        <v>34</v>
      </c>
      <c r="D1089" s="111"/>
      <c r="E1089" s="111" t="s">
        <v>1139</v>
      </c>
      <c r="F1089" s="112" t="s">
        <v>1129</v>
      </c>
      <c r="G1089" s="112" t="s">
        <v>1140</v>
      </c>
      <c r="H1089" s="111">
        <v>7</v>
      </c>
      <c r="I1089" s="111">
        <v>1</v>
      </c>
      <c r="J1089" s="92" t="s">
        <v>1141</v>
      </c>
      <c r="K1089" s="93">
        <v>0.2</v>
      </c>
      <c r="L1089" s="93">
        <v>0.45</v>
      </c>
      <c r="M1089" s="93">
        <v>0.25</v>
      </c>
      <c r="N1089" s="110">
        <v>0.1</v>
      </c>
      <c r="O1089" s="87" t="s">
        <v>16</v>
      </c>
      <c r="P1089" s="89">
        <v>30000000</v>
      </c>
      <c r="Q1089" s="89"/>
      <c r="R1089" s="89"/>
      <c r="S1089" s="100">
        <f>+SUM(P1089:P1093)</f>
        <v>112992000</v>
      </c>
    </row>
    <row r="1090" spans="1:19" ht="40.5">
      <c r="A1090" s="103"/>
      <c r="B1090" s="111"/>
      <c r="C1090" s="111"/>
      <c r="D1090" s="111"/>
      <c r="E1090" s="111"/>
      <c r="F1090" s="112"/>
      <c r="G1090" s="112"/>
      <c r="H1090" s="111"/>
      <c r="I1090" s="111"/>
      <c r="J1090" s="92" t="s">
        <v>1142</v>
      </c>
      <c r="K1090" s="93"/>
      <c r="L1090" s="93"/>
      <c r="M1090" s="93"/>
      <c r="N1090" s="110"/>
      <c r="O1090" s="87" t="s">
        <v>972</v>
      </c>
      <c r="P1090" s="89">
        <f>13000000+19992000+45000000</f>
        <v>77992000</v>
      </c>
      <c r="Q1090" s="89"/>
      <c r="R1090" s="89"/>
      <c r="S1090" s="100"/>
    </row>
    <row r="1091" spans="1:19" ht="54">
      <c r="A1091" s="103"/>
      <c r="B1091" s="111"/>
      <c r="C1091" s="111"/>
      <c r="D1091" s="111"/>
      <c r="E1091" s="111"/>
      <c r="F1091" s="112"/>
      <c r="G1091" s="112"/>
      <c r="H1091" s="111"/>
      <c r="I1091" s="111"/>
      <c r="J1091" s="92" t="s">
        <v>1143</v>
      </c>
      <c r="K1091" s="93"/>
      <c r="L1091" s="93"/>
      <c r="M1091" s="93"/>
      <c r="N1091" s="110"/>
      <c r="O1091" s="87" t="s">
        <v>976</v>
      </c>
      <c r="P1091" s="89">
        <v>2000000</v>
      </c>
      <c r="Q1091" s="89"/>
      <c r="R1091" s="89"/>
      <c r="S1091" s="100"/>
    </row>
    <row r="1092" spans="1:19" ht="27">
      <c r="A1092" s="103"/>
      <c r="B1092" s="111"/>
      <c r="C1092" s="111"/>
      <c r="D1092" s="111"/>
      <c r="E1092" s="111"/>
      <c r="F1092" s="112"/>
      <c r="G1092" s="112"/>
      <c r="H1092" s="111"/>
      <c r="I1092" s="111"/>
      <c r="J1092" s="92" t="s">
        <v>1144</v>
      </c>
      <c r="K1092" s="93"/>
      <c r="L1092" s="93"/>
      <c r="M1092" s="93"/>
      <c r="N1092" s="110"/>
      <c r="O1092" s="87" t="s">
        <v>973</v>
      </c>
      <c r="P1092" s="89">
        <v>3000000</v>
      </c>
      <c r="Q1092" s="89"/>
      <c r="R1092" s="89"/>
      <c r="S1092" s="100"/>
    </row>
    <row r="1093" spans="1:19" ht="13.5">
      <c r="A1093" s="103"/>
      <c r="B1093" s="111"/>
      <c r="C1093" s="111"/>
      <c r="D1093" s="111"/>
      <c r="E1093" s="111"/>
      <c r="F1093" s="112"/>
      <c r="G1093" s="112"/>
      <c r="H1093" s="111"/>
      <c r="I1093" s="111"/>
      <c r="J1093" s="92" t="s">
        <v>1145</v>
      </c>
      <c r="K1093" s="93"/>
      <c r="L1093" s="93"/>
      <c r="M1093" s="93"/>
      <c r="N1093" s="110"/>
      <c r="O1093" s="87"/>
      <c r="P1093" s="89"/>
      <c r="Q1093" s="89"/>
      <c r="R1093" s="89"/>
      <c r="S1093" s="100"/>
    </row>
    <row r="1094" spans="1:19" ht="27">
      <c r="A1094" s="103"/>
      <c r="B1094" s="111" t="s">
        <v>140</v>
      </c>
      <c r="C1094" s="111" t="s">
        <v>34</v>
      </c>
      <c r="D1094" s="111" t="s">
        <v>967</v>
      </c>
      <c r="E1094" s="112" t="s">
        <v>1146</v>
      </c>
      <c r="F1094" s="112" t="s">
        <v>1147</v>
      </c>
      <c r="G1094" s="112" t="s">
        <v>1148</v>
      </c>
      <c r="H1094" s="109">
        <v>8</v>
      </c>
      <c r="I1094" s="109">
        <v>6</v>
      </c>
      <c r="J1094" s="87" t="s">
        <v>1149</v>
      </c>
      <c r="K1094" s="93">
        <v>0.2</v>
      </c>
      <c r="L1094" s="93">
        <v>0.3</v>
      </c>
      <c r="M1094" s="93">
        <v>0.3</v>
      </c>
      <c r="N1094" s="110">
        <v>0.2</v>
      </c>
      <c r="O1094" s="87"/>
      <c r="P1094" s="89"/>
      <c r="Q1094" s="92"/>
      <c r="R1094" s="100"/>
      <c r="S1094" s="101">
        <f>+P1094</f>
        <v>0</v>
      </c>
    </row>
    <row r="1095" spans="1:19" ht="27">
      <c r="A1095" s="103"/>
      <c r="B1095" s="111"/>
      <c r="C1095" s="111"/>
      <c r="D1095" s="111"/>
      <c r="E1095" s="112"/>
      <c r="F1095" s="112"/>
      <c r="G1095" s="112"/>
      <c r="H1095" s="109"/>
      <c r="I1095" s="109"/>
      <c r="J1095" s="87" t="s">
        <v>1150</v>
      </c>
      <c r="K1095" s="93"/>
      <c r="L1095" s="93"/>
      <c r="M1095" s="93"/>
      <c r="N1095" s="110"/>
      <c r="O1095" s="87"/>
      <c r="P1095" s="89"/>
      <c r="Q1095" s="92"/>
      <c r="R1095" s="100"/>
      <c r="S1095" s="101"/>
    </row>
    <row r="1096" spans="1:19" ht="40.5">
      <c r="A1096" s="103"/>
      <c r="B1096" s="111"/>
      <c r="C1096" s="111"/>
      <c r="D1096" s="111"/>
      <c r="E1096" s="112"/>
      <c r="F1096" s="112"/>
      <c r="G1096" s="112"/>
      <c r="H1096" s="109"/>
      <c r="I1096" s="109"/>
      <c r="J1096" s="87" t="s">
        <v>1151</v>
      </c>
      <c r="K1096" s="93"/>
      <c r="L1096" s="93"/>
      <c r="M1096" s="93"/>
      <c r="N1096" s="110"/>
      <c r="O1096" s="87"/>
      <c r="P1096" s="89"/>
      <c r="Q1096" s="92"/>
      <c r="R1096" s="100"/>
      <c r="S1096" s="101"/>
    </row>
    <row r="1097" spans="1:19" ht="19.5" customHeight="1">
      <c r="A1097" s="103"/>
      <c r="B1097" s="111"/>
      <c r="C1097" s="111"/>
      <c r="D1097" s="111"/>
      <c r="E1097" s="88"/>
      <c r="F1097" s="88"/>
      <c r="G1097" s="88"/>
      <c r="H1097" s="88"/>
      <c r="I1097" s="88"/>
      <c r="J1097" s="88"/>
      <c r="K1097" s="88"/>
      <c r="L1097" s="88"/>
      <c r="M1097" s="88"/>
      <c r="N1097" s="88"/>
      <c r="O1097" s="88"/>
      <c r="P1097" s="88"/>
      <c r="Q1097" s="88"/>
      <c r="R1097" s="88"/>
      <c r="S1097" s="88"/>
    </row>
    <row r="1098" spans="1:19" ht="18">
      <c r="A1098" s="97" t="s">
        <v>1159</v>
      </c>
      <c r="S1098" s="96">
        <f>SUM(S27:S1097)</f>
        <v>19902339788</v>
      </c>
    </row>
    <row r="1099" ht="12.75"/>
    <row r="1100" ht="12.75"/>
    <row r="1101" ht="12.75"/>
    <row r="1102" spans="1:8" ht="15.75">
      <c r="A1102" s="98"/>
      <c r="B1102" s="99"/>
      <c r="C1102" s="99"/>
      <c r="D1102" s="98"/>
      <c r="E1102" s="98"/>
      <c r="F1102" s="98"/>
      <c r="G1102" s="98"/>
      <c r="H1102" s="99"/>
    </row>
    <row r="1103" spans="1:8" ht="15.75">
      <c r="A1103" s="98" t="s">
        <v>1160</v>
      </c>
      <c r="B1103" s="99"/>
      <c r="C1103" s="99"/>
      <c r="D1103" s="98"/>
      <c r="E1103" s="98" t="s">
        <v>1157</v>
      </c>
      <c r="F1103" s="98"/>
      <c r="G1103" s="98"/>
      <c r="H1103" s="99"/>
    </row>
    <row r="1104" spans="1:8" ht="15.75">
      <c r="A1104" s="99" t="s">
        <v>1156</v>
      </c>
      <c r="C1104" s="99"/>
      <c r="D1104" s="98"/>
      <c r="E1104" s="98" t="s">
        <v>1158</v>
      </c>
      <c r="F1104" s="98"/>
      <c r="G1104" s="98"/>
      <c r="H1104" s="99"/>
    </row>
    <row r="1245" ht="12.75"/>
    <row r="1246" ht="12.75"/>
    <row r="1247" ht="12.75"/>
  </sheetData>
  <sheetProtection/>
  <mergeCells count="1817">
    <mergeCell ref="L971:L973"/>
    <mergeCell ref="M971:M973"/>
    <mergeCell ref="N971:N973"/>
    <mergeCell ref="H969:H970"/>
    <mergeCell ref="I969:I970"/>
    <mergeCell ref="K969:K970"/>
    <mergeCell ref="A940:A973"/>
    <mergeCell ref="N969:N970"/>
    <mergeCell ref="E971:E973"/>
    <mergeCell ref="F971:F973"/>
    <mergeCell ref="H971:H973"/>
    <mergeCell ref="I971:I973"/>
    <mergeCell ref="K971:K973"/>
    <mergeCell ref="J967:J968"/>
    <mergeCell ref="B982:B991"/>
    <mergeCell ref="C982:C991"/>
    <mergeCell ref="E982:E991"/>
    <mergeCell ref="F982:F991"/>
    <mergeCell ref="G982:G991"/>
    <mergeCell ref="H982:H991"/>
    <mergeCell ref="J972:J973"/>
    <mergeCell ref="E969:E970"/>
    <mergeCell ref="F969:F970"/>
    <mergeCell ref="M969:M970"/>
    <mergeCell ref="S962:S964"/>
    <mergeCell ref="D965:D973"/>
    <mergeCell ref="E965:E968"/>
    <mergeCell ref="F965:F968"/>
    <mergeCell ref="G965:G973"/>
    <mergeCell ref="H965:H968"/>
    <mergeCell ref="I965:I968"/>
    <mergeCell ref="L969:L970"/>
    <mergeCell ref="S965:S970"/>
    <mergeCell ref="J960:J961"/>
    <mergeCell ref="D962:D964"/>
    <mergeCell ref="E962:E964"/>
    <mergeCell ref="F962:F964"/>
    <mergeCell ref="G962:G964"/>
    <mergeCell ref="H962:H964"/>
    <mergeCell ref="I962:I964"/>
    <mergeCell ref="L957:L958"/>
    <mergeCell ref="M957:M958"/>
    <mergeCell ref="N957:N958"/>
    <mergeCell ref="E959:E961"/>
    <mergeCell ref="F959:F961"/>
    <mergeCell ref="H959:H961"/>
    <mergeCell ref="I959:I961"/>
    <mergeCell ref="K959:K961"/>
    <mergeCell ref="L959:L961"/>
    <mergeCell ref="N959:N961"/>
    <mergeCell ref="M959:M961"/>
    <mergeCell ref="L952:L956"/>
    <mergeCell ref="M952:M956"/>
    <mergeCell ref="N952:N956"/>
    <mergeCell ref="D957:D961"/>
    <mergeCell ref="E957:E958"/>
    <mergeCell ref="F957:F958"/>
    <mergeCell ref="G957:G961"/>
    <mergeCell ref="H957:H958"/>
    <mergeCell ref="I957:I958"/>
    <mergeCell ref="K957:K958"/>
    <mergeCell ref="K948:K951"/>
    <mergeCell ref="L948:L951"/>
    <mergeCell ref="M948:M951"/>
    <mergeCell ref="N948:N951"/>
    <mergeCell ref="E952:E956"/>
    <mergeCell ref="F952:F956"/>
    <mergeCell ref="G952:G956"/>
    <mergeCell ref="H952:H956"/>
    <mergeCell ref="I952:I956"/>
    <mergeCell ref="K952:K956"/>
    <mergeCell ref="I946:I947"/>
    <mergeCell ref="K946:K947"/>
    <mergeCell ref="L946:L947"/>
    <mergeCell ref="M946:M947"/>
    <mergeCell ref="N946:N947"/>
    <mergeCell ref="N940:N945"/>
    <mergeCell ref="L929:L939"/>
    <mergeCell ref="M929:M939"/>
    <mergeCell ref="N929:N939"/>
    <mergeCell ref="S929:S939"/>
    <mergeCell ref="E948:E951"/>
    <mergeCell ref="F948:F951"/>
    <mergeCell ref="G948:G951"/>
    <mergeCell ref="H948:H951"/>
    <mergeCell ref="I948:I951"/>
    <mergeCell ref="C929:C939"/>
    <mergeCell ref="D929:D939"/>
    <mergeCell ref="E929:E939"/>
    <mergeCell ref="K940:K945"/>
    <mergeCell ref="L940:L945"/>
    <mergeCell ref="M940:M945"/>
    <mergeCell ref="I940:I945"/>
    <mergeCell ref="H929:H939"/>
    <mergeCell ref="I929:I939"/>
    <mergeCell ref="K929:K939"/>
    <mergeCell ref="I918:I928"/>
    <mergeCell ref="K918:K928"/>
    <mergeCell ref="B940:B973"/>
    <mergeCell ref="C940:C973"/>
    <mergeCell ref="D940:D956"/>
    <mergeCell ref="E940:E945"/>
    <mergeCell ref="F940:F942"/>
    <mergeCell ref="H906:H917"/>
    <mergeCell ref="L918:L928"/>
    <mergeCell ref="M918:M928"/>
    <mergeCell ref="N918:N928"/>
    <mergeCell ref="S918:S928"/>
    <mergeCell ref="N906:N917"/>
    <mergeCell ref="S906:S917"/>
    <mergeCell ref="M906:M917"/>
    <mergeCell ref="L897:L905"/>
    <mergeCell ref="M897:M905"/>
    <mergeCell ref="B918:B928"/>
    <mergeCell ref="C918:C928"/>
    <mergeCell ref="D918:D928"/>
    <mergeCell ref="E918:E928"/>
    <mergeCell ref="F918:F928"/>
    <mergeCell ref="G918:G928"/>
    <mergeCell ref="H918:H928"/>
    <mergeCell ref="N897:N905"/>
    <mergeCell ref="S897:S905"/>
    <mergeCell ref="B906:B917"/>
    <mergeCell ref="C906:C917"/>
    <mergeCell ref="D906:D917"/>
    <mergeCell ref="E906:E917"/>
    <mergeCell ref="F906:F917"/>
    <mergeCell ref="I906:I917"/>
    <mergeCell ref="K906:K917"/>
    <mergeCell ref="L906:L917"/>
    <mergeCell ref="S888:S896"/>
    <mergeCell ref="B897:B905"/>
    <mergeCell ref="C897:C905"/>
    <mergeCell ref="D897:D905"/>
    <mergeCell ref="E897:E905"/>
    <mergeCell ref="F897:F905"/>
    <mergeCell ref="G897:G905"/>
    <mergeCell ref="H897:H905"/>
    <mergeCell ref="I897:I905"/>
    <mergeCell ref="K897:K905"/>
    <mergeCell ref="H888:H896"/>
    <mergeCell ref="I888:I896"/>
    <mergeCell ref="K888:K896"/>
    <mergeCell ref="L888:L896"/>
    <mergeCell ref="M888:M896"/>
    <mergeCell ref="N888:N896"/>
    <mergeCell ref="L877:L887"/>
    <mergeCell ref="M877:M887"/>
    <mergeCell ref="N877:N887"/>
    <mergeCell ref="S877:S887"/>
    <mergeCell ref="B888:B896"/>
    <mergeCell ref="C888:C896"/>
    <mergeCell ref="D888:D896"/>
    <mergeCell ref="E888:E896"/>
    <mergeCell ref="F888:F896"/>
    <mergeCell ref="G888:G896"/>
    <mergeCell ref="S868:S876"/>
    <mergeCell ref="B877:B887"/>
    <mergeCell ref="C877:C887"/>
    <mergeCell ref="D877:D887"/>
    <mergeCell ref="E877:E887"/>
    <mergeCell ref="F877:F887"/>
    <mergeCell ref="G877:G887"/>
    <mergeCell ref="H877:H887"/>
    <mergeCell ref="I877:I887"/>
    <mergeCell ref="K877:K887"/>
    <mergeCell ref="H868:H876"/>
    <mergeCell ref="I868:I876"/>
    <mergeCell ref="K868:K876"/>
    <mergeCell ref="L868:L876"/>
    <mergeCell ref="M868:M876"/>
    <mergeCell ref="N868:N876"/>
    <mergeCell ref="L859:L867"/>
    <mergeCell ref="M859:M867"/>
    <mergeCell ref="N859:N867"/>
    <mergeCell ref="S859:S867"/>
    <mergeCell ref="B868:B876"/>
    <mergeCell ref="C868:C876"/>
    <mergeCell ref="D868:D876"/>
    <mergeCell ref="E868:E876"/>
    <mergeCell ref="F868:F876"/>
    <mergeCell ref="G868:G876"/>
    <mergeCell ref="S850:S858"/>
    <mergeCell ref="B859:B867"/>
    <mergeCell ref="C859:C867"/>
    <mergeCell ref="D859:D867"/>
    <mergeCell ref="E859:E867"/>
    <mergeCell ref="F859:F867"/>
    <mergeCell ref="G859:G867"/>
    <mergeCell ref="H859:H867"/>
    <mergeCell ref="I859:I867"/>
    <mergeCell ref="K859:K867"/>
    <mergeCell ref="H850:H858"/>
    <mergeCell ref="I850:I858"/>
    <mergeCell ref="K850:K858"/>
    <mergeCell ref="L850:L858"/>
    <mergeCell ref="M850:M858"/>
    <mergeCell ref="N850:N858"/>
    <mergeCell ref="L841:L849"/>
    <mergeCell ref="M841:M849"/>
    <mergeCell ref="N841:N849"/>
    <mergeCell ref="S841:S849"/>
    <mergeCell ref="B850:B858"/>
    <mergeCell ref="C850:C858"/>
    <mergeCell ref="D850:D858"/>
    <mergeCell ref="E850:E858"/>
    <mergeCell ref="F850:F858"/>
    <mergeCell ref="G850:G858"/>
    <mergeCell ref="S825:S840"/>
    <mergeCell ref="B841:B849"/>
    <mergeCell ref="C841:C849"/>
    <mergeCell ref="D841:D849"/>
    <mergeCell ref="E841:E849"/>
    <mergeCell ref="F841:F849"/>
    <mergeCell ref="G841:G849"/>
    <mergeCell ref="H841:H849"/>
    <mergeCell ref="I841:I849"/>
    <mergeCell ref="K841:K849"/>
    <mergeCell ref="H825:H840"/>
    <mergeCell ref="I825:I840"/>
    <mergeCell ref="K825:K840"/>
    <mergeCell ref="L825:L840"/>
    <mergeCell ref="M825:M840"/>
    <mergeCell ref="N825:N840"/>
    <mergeCell ref="A825:A939"/>
    <mergeCell ref="C825:C840"/>
    <mergeCell ref="D825:D840"/>
    <mergeCell ref="E825:E840"/>
    <mergeCell ref="F825:F840"/>
    <mergeCell ref="G825:G840"/>
    <mergeCell ref="G906:G917"/>
    <mergeCell ref="F929:F939"/>
    <mergeCell ref="G929:G939"/>
    <mergeCell ref="B929:B939"/>
    <mergeCell ref="H940:H945"/>
    <mergeCell ref="F943:F945"/>
    <mergeCell ref="E946:E947"/>
    <mergeCell ref="F946:F947"/>
    <mergeCell ref="H946:H947"/>
    <mergeCell ref="A690:A714"/>
    <mergeCell ref="A715:A739"/>
    <mergeCell ref="A740:A764"/>
    <mergeCell ref="A765:A789"/>
    <mergeCell ref="B825:B840"/>
    <mergeCell ref="L816:L824"/>
    <mergeCell ref="M816:M824"/>
    <mergeCell ref="N816:N824"/>
    <mergeCell ref="S816:S824"/>
    <mergeCell ref="S974:S981"/>
    <mergeCell ref="A606:A614"/>
    <mergeCell ref="A615:A639"/>
    <mergeCell ref="A640:A664"/>
    <mergeCell ref="A665:A689"/>
    <mergeCell ref="G940:G947"/>
    <mergeCell ref="E816:E824"/>
    <mergeCell ref="F816:F824"/>
    <mergeCell ref="G816:G824"/>
    <mergeCell ref="H816:H824"/>
    <mergeCell ref="I816:I824"/>
    <mergeCell ref="K816:K824"/>
    <mergeCell ref="I807:I815"/>
    <mergeCell ref="K807:K815"/>
    <mergeCell ref="L807:L815"/>
    <mergeCell ref="M807:M815"/>
    <mergeCell ref="N807:N815"/>
    <mergeCell ref="S807:S815"/>
    <mergeCell ref="K798:K806"/>
    <mergeCell ref="L798:L806"/>
    <mergeCell ref="M798:M806"/>
    <mergeCell ref="N798:N806"/>
    <mergeCell ref="S798:S806"/>
    <mergeCell ref="D807:D824"/>
    <mergeCell ref="E807:E815"/>
    <mergeCell ref="F807:F815"/>
    <mergeCell ref="G807:G815"/>
    <mergeCell ref="H807:H815"/>
    <mergeCell ref="K789:K797"/>
    <mergeCell ref="L789:L797"/>
    <mergeCell ref="M789:M797"/>
    <mergeCell ref="N789:N797"/>
    <mergeCell ref="S789:S797"/>
    <mergeCell ref="E798:E806"/>
    <mergeCell ref="F798:F806"/>
    <mergeCell ref="G798:G806"/>
    <mergeCell ref="H798:H806"/>
    <mergeCell ref="I798:I806"/>
    <mergeCell ref="L780:L788"/>
    <mergeCell ref="M780:M788"/>
    <mergeCell ref="N780:N788"/>
    <mergeCell ref="S780:S788"/>
    <mergeCell ref="D789:D806"/>
    <mergeCell ref="E789:E797"/>
    <mergeCell ref="F789:F797"/>
    <mergeCell ref="G789:G797"/>
    <mergeCell ref="H789:H797"/>
    <mergeCell ref="I789:I797"/>
    <mergeCell ref="L771:L779"/>
    <mergeCell ref="M771:M779"/>
    <mergeCell ref="N771:N779"/>
    <mergeCell ref="S771:S779"/>
    <mergeCell ref="E780:E788"/>
    <mergeCell ref="F780:F788"/>
    <mergeCell ref="G780:G788"/>
    <mergeCell ref="H780:H788"/>
    <mergeCell ref="I780:I788"/>
    <mergeCell ref="K780:K788"/>
    <mergeCell ref="E771:E779"/>
    <mergeCell ref="F771:F779"/>
    <mergeCell ref="G771:G779"/>
    <mergeCell ref="H771:H779"/>
    <mergeCell ref="I771:I779"/>
    <mergeCell ref="K771:K779"/>
    <mergeCell ref="I762:I770"/>
    <mergeCell ref="K762:K770"/>
    <mergeCell ref="L762:L770"/>
    <mergeCell ref="M762:M770"/>
    <mergeCell ref="N762:N770"/>
    <mergeCell ref="S762:S770"/>
    <mergeCell ref="D753:D788"/>
    <mergeCell ref="E753:E761"/>
    <mergeCell ref="F753:F761"/>
    <mergeCell ref="G753:G761"/>
    <mergeCell ref="H753:H761"/>
    <mergeCell ref="I753:I761"/>
    <mergeCell ref="E762:E770"/>
    <mergeCell ref="F762:F770"/>
    <mergeCell ref="G762:G770"/>
    <mergeCell ref="H762:H770"/>
    <mergeCell ref="M744:M752"/>
    <mergeCell ref="N744:N752"/>
    <mergeCell ref="S744:S752"/>
    <mergeCell ref="K753:K761"/>
    <mergeCell ref="L753:L761"/>
    <mergeCell ref="M753:M761"/>
    <mergeCell ref="N753:N761"/>
    <mergeCell ref="S753:S761"/>
    <mergeCell ref="N735:N743"/>
    <mergeCell ref="S735:S743"/>
    <mergeCell ref="D744:D752"/>
    <mergeCell ref="E744:E752"/>
    <mergeCell ref="F744:F752"/>
    <mergeCell ref="G744:G752"/>
    <mergeCell ref="H744:H752"/>
    <mergeCell ref="I744:I752"/>
    <mergeCell ref="K744:K752"/>
    <mergeCell ref="L744:L752"/>
    <mergeCell ref="N726:N734"/>
    <mergeCell ref="S726:S734"/>
    <mergeCell ref="E735:E743"/>
    <mergeCell ref="F735:F743"/>
    <mergeCell ref="G735:G743"/>
    <mergeCell ref="H735:H743"/>
    <mergeCell ref="I735:I743"/>
    <mergeCell ref="K735:K743"/>
    <mergeCell ref="L735:L743"/>
    <mergeCell ref="M735:M743"/>
    <mergeCell ref="S717:S725"/>
    <mergeCell ref="D726:D743"/>
    <mergeCell ref="E726:E734"/>
    <mergeCell ref="F726:F734"/>
    <mergeCell ref="G726:G734"/>
    <mergeCell ref="H726:H734"/>
    <mergeCell ref="I726:I734"/>
    <mergeCell ref="K726:K734"/>
    <mergeCell ref="L726:L734"/>
    <mergeCell ref="M726:M734"/>
    <mergeCell ref="S708:S716"/>
    <mergeCell ref="E717:E725"/>
    <mergeCell ref="F717:F725"/>
    <mergeCell ref="G717:G725"/>
    <mergeCell ref="H717:H725"/>
    <mergeCell ref="I717:I725"/>
    <mergeCell ref="K717:K725"/>
    <mergeCell ref="L717:L725"/>
    <mergeCell ref="M717:M725"/>
    <mergeCell ref="N717:N725"/>
    <mergeCell ref="H708:H716"/>
    <mergeCell ref="I708:I716"/>
    <mergeCell ref="K708:K716"/>
    <mergeCell ref="L708:L716"/>
    <mergeCell ref="M708:M716"/>
    <mergeCell ref="N708:N716"/>
    <mergeCell ref="L697:L707"/>
    <mergeCell ref="M697:M707"/>
    <mergeCell ref="N697:N707"/>
    <mergeCell ref="S697:S707"/>
    <mergeCell ref="B708:B824"/>
    <mergeCell ref="C708:C824"/>
    <mergeCell ref="D708:D725"/>
    <mergeCell ref="E708:E716"/>
    <mergeCell ref="F708:F716"/>
    <mergeCell ref="G708:G716"/>
    <mergeCell ref="L688:L696"/>
    <mergeCell ref="M688:M696"/>
    <mergeCell ref="N688:N696"/>
    <mergeCell ref="S688:S696"/>
    <mergeCell ref="E697:E707"/>
    <mergeCell ref="F697:F707"/>
    <mergeCell ref="G697:G707"/>
    <mergeCell ref="H697:H707"/>
    <mergeCell ref="I697:I707"/>
    <mergeCell ref="K697:K707"/>
    <mergeCell ref="E688:E696"/>
    <mergeCell ref="F688:F696"/>
    <mergeCell ref="G688:G696"/>
    <mergeCell ref="H688:H696"/>
    <mergeCell ref="I688:I696"/>
    <mergeCell ref="K688:K696"/>
    <mergeCell ref="E679:E687"/>
    <mergeCell ref="F679:F687"/>
    <mergeCell ref="G679:G687"/>
    <mergeCell ref="H679:H687"/>
    <mergeCell ref="I679:I687"/>
    <mergeCell ref="K679:K687"/>
    <mergeCell ref="L670:L678"/>
    <mergeCell ref="M670:M678"/>
    <mergeCell ref="N670:N678"/>
    <mergeCell ref="S670:S678"/>
    <mergeCell ref="L679:L687"/>
    <mergeCell ref="M679:M687"/>
    <mergeCell ref="N679:N687"/>
    <mergeCell ref="S679:S687"/>
    <mergeCell ref="L661:L669"/>
    <mergeCell ref="M661:M669"/>
    <mergeCell ref="N661:N669"/>
    <mergeCell ref="S661:S669"/>
    <mergeCell ref="E670:E678"/>
    <mergeCell ref="F670:F678"/>
    <mergeCell ref="G670:G678"/>
    <mergeCell ref="H670:H678"/>
    <mergeCell ref="I670:I678"/>
    <mergeCell ref="K670:K678"/>
    <mergeCell ref="L651:L660"/>
    <mergeCell ref="M651:M660"/>
    <mergeCell ref="N651:N660"/>
    <mergeCell ref="S651:S660"/>
    <mergeCell ref="E661:E669"/>
    <mergeCell ref="F661:F669"/>
    <mergeCell ref="G661:G669"/>
    <mergeCell ref="H661:H669"/>
    <mergeCell ref="I661:I669"/>
    <mergeCell ref="K661:K669"/>
    <mergeCell ref="S642:S650"/>
    <mergeCell ref="B651:B707"/>
    <mergeCell ref="C651:C707"/>
    <mergeCell ref="D651:D707"/>
    <mergeCell ref="E651:E660"/>
    <mergeCell ref="F651:F660"/>
    <mergeCell ref="G651:G660"/>
    <mergeCell ref="H651:H660"/>
    <mergeCell ref="I651:I660"/>
    <mergeCell ref="K651:K660"/>
    <mergeCell ref="H642:H650"/>
    <mergeCell ref="I642:I650"/>
    <mergeCell ref="K642:K650"/>
    <mergeCell ref="L642:L650"/>
    <mergeCell ref="M642:M650"/>
    <mergeCell ref="N642:N650"/>
    <mergeCell ref="H633:H641"/>
    <mergeCell ref="I633:I641"/>
    <mergeCell ref="K633:K641"/>
    <mergeCell ref="L633:L641"/>
    <mergeCell ref="M633:M641"/>
    <mergeCell ref="N633:N641"/>
    <mergeCell ref="B633:B650"/>
    <mergeCell ref="C633:C650"/>
    <mergeCell ref="D633:D641"/>
    <mergeCell ref="E633:E641"/>
    <mergeCell ref="F633:F641"/>
    <mergeCell ref="G633:G641"/>
    <mergeCell ref="D642:D650"/>
    <mergeCell ref="E642:E650"/>
    <mergeCell ref="F642:F650"/>
    <mergeCell ref="G642:G650"/>
    <mergeCell ref="S633:S641"/>
    <mergeCell ref="I624:I632"/>
    <mergeCell ref="K624:K632"/>
    <mergeCell ref="L624:L632"/>
    <mergeCell ref="M624:M632"/>
    <mergeCell ref="N624:N632"/>
    <mergeCell ref="S624:S632"/>
    <mergeCell ref="H624:H632"/>
    <mergeCell ref="K615:K623"/>
    <mergeCell ref="L615:L623"/>
    <mergeCell ref="M615:M623"/>
    <mergeCell ref="N615:N623"/>
    <mergeCell ref="S615:S623"/>
    <mergeCell ref="A471:A515"/>
    <mergeCell ref="A516:A560"/>
    <mergeCell ref="A561:A605"/>
    <mergeCell ref="H606:H614"/>
    <mergeCell ref="I974:I981"/>
    <mergeCell ref="N974:N981"/>
    <mergeCell ref="D615:D632"/>
    <mergeCell ref="E615:E623"/>
    <mergeCell ref="F615:F623"/>
    <mergeCell ref="G615:G623"/>
    <mergeCell ref="S606:S614"/>
    <mergeCell ref="B974:B981"/>
    <mergeCell ref="C974:C981"/>
    <mergeCell ref="D974:D1004"/>
    <mergeCell ref="E974:E981"/>
    <mergeCell ref="F974:F981"/>
    <mergeCell ref="G974:G981"/>
    <mergeCell ref="H974:H981"/>
    <mergeCell ref="H615:H623"/>
    <mergeCell ref="I615:I623"/>
    <mergeCell ref="M606:M614"/>
    <mergeCell ref="N606:N614"/>
    <mergeCell ref="L597:L605"/>
    <mergeCell ref="M597:M605"/>
    <mergeCell ref="N597:N605"/>
    <mergeCell ref="B615:B632"/>
    <mergeCell ref="C615:C632"/>
    <mergeCell ref="E624:E632"/>
    <mergeCell ref="F624:F632"/>
    <mergeCell ref="G624:G632"/>
    <mergeCell ref="S597:S605"/>
    <mergeCell ref="B606:B614"/>
    <mergeCell ref="C606:C614"/>
    <mergeCell ref="D606:D614"/>
    <mergeCell ref="E606:E614"/>
    <mergeCell ref="F606:F614"/>
    <mergeCell ref="G606:G614"/>
    <mergeCell ref="I606:I614"/>
    <mergeCell ref="K606:K614"/>
    <mergeCell ref="L606:L614"/>
    <mergeCell ref="S588:S596"/>
    <mergeCell ref="B597:B605"/>
    <mergeCell ref="C597:C605"/>
    <mergeCell ref="D597:D605"/>
    <mergeCell ref="E597:E605"/>
    <mergeCell ref="F597:F605"/>
    <mergeCell ref="G597:G605"/>
    <mergeCell ref="H597:H605"/>
    <mergeCell ref="I597:I605"/>
    <mergeCell ref="K597:K605"/>
    <mergeCell ref="H588:H596"/>
    <mergeCell ref="I588:I596"/>
    <mergeCell ref="K588:K596"/>
    <mergeCell ref="L588:L596"/>
    <mergeCell ref="M588:M596"/>
    <mergeCell ref="N588:N596"/>
    <mergeCell ref="B588:B596"/>
    <mergeCell ref="C588:C596"/>
    <mergeCell ref="D588:D596"/>
    <mergeCell ref="E588:E596"/>
    <mergeCell ref="F588:F596"/>
    <mergeCell ref="G588:G596"/>
    <mergeCell ref="I579:I587"/>
    <mergeCell ref="K579:K587"/>
    <mergeCell ref="L579:L587"/>
    <mergeCell ref="M579:M587"/>
    <mergeCell ref="N579:N587"/>
    <mergeCell ref="S579:S587"/>
    <mergeCell ref="M570:M578"/>
    <mergeCell ref="N570:N578"/>
    <mergeCell ref="S570:S578"/>
    <mergeCell ref="B579:B587"/>
    <mergeCell ref="C579:C587"/>
    <mergeCell ref="D579:D587"/>
    <mergeCell ref="E579:E587"/>
    <mergeCell ref="F579:F587"/>
    <mergeCell ref="G579:G587"/>
    <mergeCell ref="H579:H587"/>
    <mergeCell ref="S561:S569"/>
    <mergeCell ref="B570:B578"/>
    <mergeCell ref="C570:C578"/>
    <mergeCell ref="E570:E578"/>
    <mergeCell ref="F570:F578"/>
    <mergeCell ref="G570:G578"/>
    <mergeCell ref="H570:H578"/>
    <mergeCell ref="I570:I578"/>
    <mergeCell ref="K570:K578"/>
    <mergeCell ref="L570:L578"/>
    <mergeCell ref="H561:H569"/>
    <mergeCell ref="I561:I569"/>
    <mergeCell ref="K561:K569"/>
    <mergeCell ref="L561:L569"/>
    <mergeCell ref="M561:M569"/>
    <mergeCell ref="N561:N569"/>
    <mergeCell ref="B561:B569"/>
    <mergeCell ref="C561:C569"/>
    <mergeCell ref="D561:D578"/>
    <mergeCell ref="E561:E569"/>
    <mergeCell ref="F561:F569"/>
    <mergeCell ref="G561:G569"/>
    <mergeCell ref="I552:I560"/>
    <mergeCell ref="K552:K560"/>
    <mergeCell ref="L552:L560"/>
    <mergeCell ref="M552:M560"/>
    <mergeCell ref="N552:N560"/>
    <mergeCell ref="S552:S560"/>
    <mergeCell ref="M543:M551"/>
    <mergeCell ref="N543:N551"/>
    <mergeCell ref="S543:S551"/>
    <mergeCell ref="B552:B560"/>
    <mergeCell ref="C552:C560"/>
    <mergeCell ref="D552:D560"/>
    <mergeCell ref="E552:E560"/>
    <mergeCell ref="F552:F560"/>
    <mergeCell ref="G552:G560"/>
    <mergeCell ref="H552:H560"/>
    <mergeCell ref="S534:S542"/>
    <mergeCell ref="B543:B551"/>
    <mergeCell ref="C543:C551"/>
    <mergeCell ref="E543:E551"/>
    <mergeCell ref="F543:F551"/>
    <mergeCell ref="G543:G551"/>
    <mergeCell ref="H543:H551"/>
    <mergeCell ref="I543:I551"/>
    <mergeCell ref="K543:K551"/>
    <mergeCell ref="L543:L551"/>
    <mergeCell ref="H534:H542"/>
    <mergeCell ref="I534:I542"/>
    <mergeCell ref="K534:K542"/>
    <mergeCell ref="L534:L542"/>
    <mergeCell ref="M534:M542"/>
    <mergeCell ref="N534:N542"/>
    <mergeCell ref="B534:B542"/>
    <mergeCell ref="C534:C542"/>
    <mergeCell ref="D534:D551"/>
    <mergeCell ref="E534:E542"/>
    <mergeCell ref="F534:F542"/>
    <mergeCell ref="G534:G542"/>
    <mergeCell ref="I525:I533"/>
    <mergeCell ref="K525:K533"/>
    <mergeCell ref="L525:L533"/>
    <mergeCell ref="M525:M533"/>
    <mergeCell ref="N525:N533"/>
    <mergeCell ref="S525:S533"/>
    <mergeCell ref="B525:B533"/>
    <mergeCell ref="C525:C533"/>
    <mergeCell ref="E525:E533"/>
    <mergeCell ref="F525:F533"/>
    <mergeCell ref="G525:G533"/>
    <mergeCell ref="H525:H533"/>
    <mergeCell ref="I516:I524"/>
    <mergeCell ref="K516:K524"/>
    <mergeCell ref="L516:L524"/>
    <mergeCell ref="M516:M524"/>
    <mergeCell ref="N516:N524"/>
    <mergeCell ref="S516:S524"/>
    <mergeCell ref="B516:B524"/>
    <mergeCell ref="C516:C524"/>
    <mergeCell ref="E516:E524"/>
    <mergeCell ref="F516:F524"/>
    <mergeCell ref="G516:G524"/>
    <mergeCell ref="H516:H524"/>
    <mergeCell ref="I507:I515"/>
    <mergeCell ref="K507:K515"/>
    <mergeCell ref="L507:L515"/>
    <mergeCell ref="M507:M515"/>
    <mergeCell ref="N507:N515"/>
    <mergeCell ref="S507:S515"/>
    <mergeCell ref="B507:B515"/>
    <mergeCell ref="C507:C515"/>
    <mergeCell ref="E507:E515"/>
    <mergeCell ref="F507:F515"/>
    <mergeCell ref="G507:G515"/>
    <mergeCell ref="H507:H515"/>
    <mergeCell ref="I498:I506"/>
    <mergeCell ref="K498:K506"/>
    <mergeCell ref="L498:L506"/>
    <mergeCell ref="M498:M506"/>
    <mergeCell ref="N498:N506"/>
    <mergeCell ref="S498:S506"/>
    <mergeCell ref="B498:B506"/>
    <mergeCell ref="C498:C506"/>
    <mergeCell ref="E498:E506"/>
    <mergeCell ref="F498:F506"/>
    <mergeCell ref="G498:G506"/>
    <mergeCell ref="H498:H506"/>
    <mergeCell ref="I489:I497"/>
    <mergeCell ref="K489:K497"/>
    <mergeCell ref="L489:L497"/>
    <mergeCell ref="M489:M497"/>
    <mergeCell ref="N489:N497"/>
    <mergeCell ref="S489:S497"/>
    <mergeCell ref="L480:L488"/>
    <mergeCell ref="M480:M488"/>
    <mergeCell ref="N480:N488"/>
    <mergeCell ref="S480:S488"/>
    <mergeCell ref="B489:B497"/>
    <mergeCell ref="C489:C497"/>
    <mergeCell ref="E489:E497"/>
    <mergeCell ref="F489:F497"/>
    <mergeCell ref="G489:G497"/>
    <mergeCell ref="H489:H497"/>
    <mergeCell ref="N471:N479"/>
    <mergeCell ref="S471:S479"/>
    <mergeCell ref="B480:B488"/>
    <mergeCell ref="C480:C488"/>
    <mergeCell ref="E480:E488"/>
    <mergeCell ref="F480:F488"/>
    <mergeCell ref="G480:G488"/>
    <mergeCell ref="H480:H488"/>
    <mergeCell ref="I480:I488"/>
    <mergeCell ref="K480:K488"/>
    <mergeCell ref="G471:G479"/>
    <mergeCell ref="H471:H479"/>
    <mergeCell ref="I471:I479"/>
    <mergeCell ref="K471:K479"/>
    <mergeCell ref="L471:L479"/>
    <mergeCell ref="M471:M479"/>
    <mergeCell ref="N255:N263"/>
    <mergeCell ref="S255:S263"/>
    <mergeCell ref="I264:I272"/>
    <mergeCell ref="N264:N272"/>
    <mergeCell ref="I228:I236"/>
    <mergeCell ref="B471:B479"/>
    <mergeCell ref="C471:C479"/>
    <mergeCell ref="D471:D533"/>
    <mergeCell ref="E471:E479"/>
    <mergeCell ref="F471:F479"/>
    <mergeCell ref="I237:I245"/>
    <mergeCell ref="N237:N245"/>
    <mergeCell ref="S237:S245"/>
    <mergeCell ref="I246:I254"/>
    <mergeCell ref="N246:N254"/>
    <mergeCell ref="A219:A272"/>
    <mergeCell ref="D228:D272"/>
    <mergeCell ref="S264:S272"/>
    <mergeCell ref="S246:S254"/>
    <mergeCell ref="I255:I263"/>
    <mergeCell ref="M264:M272"/>
    <mergeCell ref="L264:L272"/>
    <mergeCell ref="K264:K272"/>
    <mergeCell ref="N219:N227"/>
    <mergeCell ref="M219:M227"/>
    <mergeCell ref="L219:L227"/>
    <mergeCell ref="K219:K227"/>
    <mergeCell ref="M246:M254"/>
    <mergeCell ref="L246:L254"/>
    <mergeCell ref="K246:K254"/>
    <mergeCell ref="M255:M263"/>
    <mergeCell ref="L255:L263"/>
    <mergeCell ref="K255:K263"/>
    <mergeCell ref="M237:M245"/>
    <mergeCell ref="L237:L245"/>
    <mergeCell ref="K237:K245"/>
    <mergeCell ref="S219:S227"/>
    <mergeCell ref="M228:M236"/>
    <mergeCell ref="L228:L236"/>
    <mergeCell ref="K228:K236"/>
    <mergeCell ref="C219:C227"/>
    <mergeCell ref="I219:I227"/>
    <mergeCell ref="H228:H236"/>
    <mergeCell ref="N228:N236"/>
    <mergeCell ref="S228:S236"/>
    <mergeCell ref="H264:H272"/>
    <mergeCell ref="B264:B272"/>
    <mergeCell ref="C264:C272"/>
    <mergeCell ref="E264:E272"/>
    <mergeCell ref="F264:F272"/>
    <mergeCell ref="G264:G272"/>
    <mergeCell ref="H255:H263"/>
    <mergeCell ref="B255:B263"/>
    <mergeCell ref="C255:C263"/>
    <mergeCell ref="E255:E263"/>
    <mergeCell ref="F255:F263"/>
    <mergeCell ref="G255:G263"/>
    <mergeCell ref="H246:H254"/>
    <mergeCell ref="B246:B254"/>
    <mergeCell ref="C246:C254"/>
    <mergeCell ref="E246:E254"/>
    <mergeCell ref="F246:F254"/>
    <mergeCell ref="G246:G254"/>
    <mergeCell ref="H237:H245"/>
    <mergeCell ref="B237:B245"/>
    <mergeCell ref="C237:C245"/>
    <mergeCell ref="E237:E245"/>
    <mergeCell ref="F237:F245"/>
    <mergeCell ref="G237:G245"/>
    <mergeCell ref="B228:B236"/>
    <mergeCell ref="C228:C236"/>
    <mergeCell ref="E228:E236"/>
    <mergeCell ref="F228:F236"/>
    <mergeCell ref="G228:G236"/>
    <mergeCell ref="S210:S218"/>
    <mergeCell ref="B210:B218"/>
    <mergeCell ref="C210:C218"/>
    <mergeCell ref="D210:D218"/>
    <mergeCell ref="E210:E218"/>
    <mergeCell ref="A174:A218"/>
    <mergeCell ref="D219:D227"/>
    <mergeCell ref="E219:E227"/>
    <mergeCell ref="F219:F227"/>
    <mergeCell ref="G219:G227"/>
    <mergeCell ref="H219:H227"/>
    <mergeCell ref="B219:B227"/>
    <mergeCell ref="B174:B182"/>
    <mergeCell ref="C174:C182"/>
    <mergeCell ref="D174:D182"/>
    <mergeCell ref="E174:E182"/>
    <mergeCell ref="F174:F182"/>
    <mergeCell ref="G174:G182"/>
    <mergeCell ref="S169:S170"/>
    <mergeCell ref="I171:I173"/>
    <mergeCell ref="N171:N173"/>
    <mergeCell ref="P171:P172"/>
    <mergeCell ref="S171:S173"/>
    <mergeCell ref="H174:H182"/>
    <mergeCell ref="I174:I182"/>
    <mergeCell ref="A149:A173"/>
    <mergeCell ref="S155:S159"/>
    <mergeCell ref="R156:R157"/>
    <mergeCell ref="I158:I159"/>
    <mergeCell ref="R158:R159"/>
    <mergeCell ref="D160:D168"/>
    <mergeCell ref="I160:I163"/>
    <mergeCell ref="S160:S163"/>
    <mergeCell ref="I164:I168"/>
    <mergeCell ref="S164:S168"/>
    <mergeCell ref="D151:D154"/>
    <mergeCell ref="I151:I152"/>
    <mergeCell ref="R151:R152"/>
    <mergeCell ref="S151:S154"/>
    <mergeCell ref="I153:I154"/>
    <mergeCell ref="R153:R154"/>
    <mergeCell ref="M153:M154"/>
    <mergeCell ref="N153:N154"/>
    <mergeCell ref="S174:S182"/>
    <mergeCell ref="O171:O172"/>
    <mergeCell ref="Q171:Q173"/>
    <mergeCell ref="R171:R173"/>
    <mergeCell ref="R169:R170"/>
    <mergeCell ref="I149:I150"/>
    <mergeCell ref="S149:S150"/>
    <mergeCell ref="N160:N163"/>
    <mergeCell ref="K160:K163"/>
    <mergeCell ref="K174:K182"/>
    <mergeCell ref="L174:L182"/>
    <mergeCell ref="M174:M182"/>
    <mergeCell ref="N174:N182"/>
    <mergeCell ref="H169:H170"/>
    <mergeCell ref="N183:N191"/>
    <mergeCell ref="I155:I157"/>
    <mergeCell ref="N155:N157"/>
    <mergeCell ref="I169:I170"/>
    <mergeCell ref="G171:G173"/>
    <mergeCell ref="H171:H173"/>
    <mergeCell ref="K171:K173"/>
    <mergeCell ref="L171:L173"/>
    <mergeCell ref="M171:M173"/>
    <mergeCell ref="P164:P168"/>
    <mergeCell ref="M164:M168"/>
    <mergeCell ref="N164:N168"/>
    <mergeCell ref="O164:O168"/>
    <mergeCell ref="L164:L168"/>
    <mergeCell ref="B171:B173"/>
    <mergeCell ref="C171:C173"/>
    <mergeCell ref="D171:D173"/>
    <mergeCell ref="E171:E173"/>
    <mergeCell ref="F171:F173"/>
    <mergeCell ref="Q169:Q170"/>
    <mergeCell ref="P169:P170"/>
    <mergeCell ref="M169:M170"/>
    <mergeCell ref="N169:N170"/>
    <mergeCell ref="M183:M191"/>
    <mergeCell ref="K169:K170"/>
    <mergeCell ref="L169:L170"/>
    <mergeCell ref="O169:O170"/>
    <mergeCell ref="C183:C191"/>
    <mergeCell ref="D183:D191"/>
    <mergeCell ref="E183:E191"/>
    <mergeCell ref="F183:F191"/>
    <mergeCell ref="G183:G191"/>
    <mergeCell ref="L183:L191"/>
    <mergeCell ref="H183:H191"/>
    <mergeCell ref="I183:I191"/>
    <mergeCell ref="K183:K191"/>
    <mergeCell ref="B169:B170"/>
    <mergeCell ref="C169:C170"/>
    <mergeCell ref="D169:D170"/>
    <mergeCell ref="E169:E170"/>
    <mergeCell ref="F169:F170"/>
    <mergeCell ref="G169:G170"/>
    <mergeCell ref="B183:B191"/>
    <mergeCell ref="R160:R163"/>
    <mergeCell ref="E164:E168"/>
    <mergeCell ref="F164:F168"/>
    <mergeCell ref="G164:G168"/>
    <mergeCell ref="H164:H168"/>
    <mergeCell ref="G160:G163"/>
    <mergeCell ref="H160:H163"/>
    <mergeCell ref="Q164:Q168"/>
    <mergeCell ref="R164:R168"/>
    <mergeCell ref="K164:K168"/>
    <mergeCell ref="L160:L163"/>
    <mergeCell ref="M160:M163"/>
    <mergeCell ref="S183:S191"/>
    <mergeCell ref="B160:B168"/>
    <mergeCell ref="C160:C168"/>
    <mergeCell ref="E160:E163"/>
    <mergeCell ref="F160:F163"/>
    <mergeCell ref="O160:O163"/>
    <mergeCell ref="P160:P163"/>
    <mergeCell ref="Q160:Q163"/>
    <mergeCell ref="B192:B200"/>
    <mergeCell ref="C192:C200"/>
    <mergeCell ref="D192:D200"/>
    <mergeCell ref="E192:E200"/>
    <mergeCell ref="F192:F200"/>
    <mergeCell ref="K158:K159"/>
    <mergeCell ref="D155:D159"/>
    <mergeCell ref="G192:G200"/>
    <mergeCell ref="H192:H200"/>
    <mergeCell ref="I192:I200"/>
    <mergeCell ref="N158:N159"/>
    <mergeCell ref="O158:O159"/>
    <mergeCell ref="P158:P159"/>
    <mergeCell ref="E158:E159"/>
    <mergeCell ref="F158:F159"/>
    <mergeCell ref="G158:G159"/>
    <mergeCell ref="H158:H159"/>
    <mergeCell ref="L158:L159"/>
    <mergeCell ref="S192:S200"/>
    <mergeCell ref="M155:M157"/>
    <mergeCell ref="O156:O157"/>
    <mergeCell ref="P156:P157"/>
    <mergeCell ref="Q156:Q157"/>
    <mergeCell ref="Q158:Q159"/>
    <mergeCell ref="M192:M200"/>
    <mergeCell ref="N192:N200"/>
    <mergeCell ref="M158:M159"/>
    <mergeCell ref="M151:M152"/>
    <mergeCell ref="Q153:Q154"/>
    <mergeCell ref="B155:B159"/>
    <mergeCell ref="C155:C159"/>
    <mergeCell ref="E155:E157"/>
    <mergeCell ref="F155:F157"/>
    <mergeCell ref="G155:G157"/>
    <mergeCell ref="H155:H157"/>
    <mergeCell ref="K155:K157"/>
    <mergeCell ref="L155:L157"/>
    <mergeCell ref="R149:R150"/>
    <mergeCell ref="N151:N152"/>
    <mergeCell ref="O151:O152"/>
    <mergeCell ref="P151:P152"/>
    <mergeCell ref="B151:B154"/>
    <mergeCell ref="C151:C154"/>
    <mergeCell ref="E151:E152"/>
    <mergeCell ref="F151:F152"/>
    <mergeCell ref="G151:G152"/>
    <mergeCell ref="Q151:Q152"/>
    <mergeCell ref="P149:P150"/>
    <mergeCell ref="H151:H152"/>
    <mergeCell ref="O153:O154"/>
    <mergeCell ref="P153:P154"/>
    <mergeCell ref="K192:K200"/>
    <mergeCell ref="Q149:Q150"/>
    <mergeCell ref="H153:H154"/>
    <mergeCell ref="K153:K154"/>
    <mergeCell ref="L153:L154"/>
    <mergeCell ref="K151:K152"/>
    <mergeCell ref="H149:H150"/>
    <mergeCell ref="E201:E209"/>
    <mergeCell ref="F201:F209"/>
    <mergeCell ref="M149:M150"/>
    <mergeCell ref="N149:N150"/>
    <mergeCell ref="O149:O150"/>
    <mergeCell ref="E153:E154"/>
    <mergeCell ref="F153:F154"/>
    <mergeCell ref="G153:G154"/>
    <mergeCell ref="L151:L152"/>
    <mergeCell ref="L192:L200"/>
    <mergeCell ref="S201:S209"/>
    <mergeCell ref="B149:B150"/>
    <mergeCell ref="C149:C150"/>
    <mergeCell ref="D149:D150"/>
    <mergeCell ref="E149:E150"/>
    <mergeCell ref="G201:G209"/>
    <mergeCell ref="H201:H209"/>
    <mergeCell ref="F149:F150"/>
    <mergeCell ref="G149:G150"/>
    <mergeCell ref="M145:M148"/>
    <mergeCell ref="N145:N148"/>
    <mergeCell ref="N210:N218"/>
    <mergeCell ref="I201:I209"/>
    <mergeCell ref="K201:K209"/>
    <mergeCell ref="L201:L209"/>
    <mergeCell ref="M201:M209"/>
    <mergeCell ref="N201:N209"/>
    <mergeCell ref="K149:K150"/>
    <mergeCell ref="L149:L150"/>
    <mergeCell ref="D201:D209"/>
    <mergeCell ref="L210:L218"/>
    <mergeCell ref="M210:M218"/>
    <mergeCell ref="G141:G144"/>
    <mergeCell ref="H141:H144"/>
    <mergeCell ref="I141:I144"/>
    <mergeCell ref="K141:K144"/>
    <mergeCell ref="G210:G218"/>
    <mergeCell ref="H210:H218"/>
    <mergeCell ref="L145:L148"/>
    <mergeCell ref="H145:H148"/>
    <mergeCell ref="I145:I148"/>
    <mergeCell ref="K145:K148"/>
    <mergeCell ref="A25:A26"/>
    <mergeCell ref="A117:A148"/>
    <mergeCell ref="I210:I218"/>
    <mergeCell ref="K210:K218"/>
    <mergeCell ref="F210:F218"/>
    <mergeCell ref="B201:B209"/>
    <mergeCell ref="C201:C209"/>
    <mergeCell ref="K139:K140"/>
    <mergeCell ref="L139:L140"/>
    <mergeCell ref="M139:M140"/>
    <mergeCell ref="N141:N144"/>
    <mergeCell ref="B145:B148"/>
    <mergeCell ref="C145:C148"/>
    <mergeCell ref="D145:D148"/>
    <mergeCell ref="E145:E148"/>
    <mergeCell ref="F145:F148"/>
    <mergeCell ref="G145:G148"/>
    <mergeCell ref="H139:H140"/>
    <mergeCell ref="N139:N140"/>
    <mergeCell ref="B141:B144"/>
    <mergeCell ref="C141:C144"/>
    <mergeCell ref="D141:D144"/>
    <mergeCell ref="E141:E144"/>
    <mergeCell ref="F141:F144"/>
    <mergeCell ref="L141:L144"/>
    <mergeCell ref="M141:M144"/>
    <mergeCell ref="I139:I140"/>
    <mergeCell ref="B139:B140"/>
    <mergeCell ref="C139:C140"/>
    <mergeCell ref="D139:D140"/>
    <mergeCell ref="E139:E140"/>
    <mergeCell ref="F139:F140"/>
    <mergeCell ref="G139:G140"/>
    <mergeCell ref="H135:H138"/>
    <mergeCell ref="I135:I138"/>
    <mergeCell ref="K135:K138"/>
    <mergeCell ref="L135:L138"/>
    <mergeCell ref="M135:M138"/>
    <mergeCell ref="N135:N138"/>
    <mergeCell ref="K131:K134"/>
    <mergeCell ref="L131:L134"/>
    <mergeCell ref="M131:M134"/>
    <mergeCell ref="N131:N134"/>
    <mergeCell ref="B135:B138"/>
    <mergeCell ref="C135:C138"/>
    <mergeCell ref="D135:D138"/>
    <mergeCell ref="E135:E138"/>
    <mergeCell ref="F135:F138"/>
    <mergeCell ref="G135:G138"/>
    <mergeCell ref="N129:N130"/>
    <mergeCell ref="B131:B134"/>
    <mergeCell ref="C131:C134"/>
    <mergeCell ref="D131:D134"/>
    <mergeCell ref="E131:E134"/>
    <mergeCell ref="F131:F134"/>
    <mergeCell ref="G131:G134"/>
    <mergeCell ref="H131:H134"/>
    <mergeCell ref="I131:I134"/>
    <mergeCell ref="J131:J132"/>
    <mergeCell ref="G129:G130"/>
    <mergeCell ref="H129:H130"/>
    <mergeCell ref="I129:I130"/>
    <mergeCell ref="K129:K130"/>
    <mergeCell ref="L129:L130"/>
    <mergeCell ref="M129:M130"/>
    <mergeCell ref="I126:I128"/>
    <mergeCell ref="K126:K128"/>
    <mergeCell ref="L126:L128"/>
    <mergeCell ref="M126:M128"/>
    <mergeCell ref="N126:N128"/>
    <mergeCell ref="B129:B130"/>
    <mergeCell ref="C129:C130"/>
    <mergeCell ref="D129:D130"/>
    <mergeCell ref="E129:E130"/>
    <mergeCell ref="F129:F130"/>
    <mergeCell ref="L123:L125"/>
    <mergeCell ref="M123:M125"/>
    <mergeCell ref="N123:N125"/>
    <mergeCell ref="B126:B128"/>
    <mergeCell ref="C126:C128"/>
    <mergeCell ref="D126:D128"/>
    <mergeCell ref="E126:E128"/>
    <mergeCell ref="F126:F128"/>
    <mergeCell ref="G126:G128"/>
    <mergeCell ref="H126:H128"/>
    <mergeCell ref="N121:N122"/>
    <mergeCell ref="B123:B125"/>
    <mergeCell ref="C123:C125"/>
    <mergeCell ref="D123:D125"/>
    <mergeCell ref="E123:E125"/>
    <mergeCell ref="F123:F125"/>
    <mergeCell ref="G123:G125"/>
    <mergeCell ref="H123:H125"/>
    <mergeCell ref="I123:I125"/>
    <mergeCell ref="K123:K125"/>
    <mergeCell ref="G121:G122"/>
    <mergeCell ref="H121:H122"/>
    <mergeCell ref="I121:I122"/>
    <mergeCell ref="K121:K122"/>
    <mergeCell ref="L121:L122"/>
    <mergeCell ref="M121:M122"/>
    <mergeCell ref="K117:K120"/>
    <mergeCell ref="L117:L120"/>
    <mergeCell ref="M117:M120"/>
    <mergeCell ref="N117:N120"/>
    <mergeCell ref="S108:S116"/>
    <mergeCell ref="B121:B122"/>
    <mergeCell ref="C121:C122"/>
    <mergeCell ref="D121:D122"/>
    <mergeCell ref="E121:E122"/>
    <mergeCell ref="F121:F122"/>
    <mergeCell ref="N108:N116"/>
    <mergeCell ref="N99:N107"/>
    <mergeCell ref="H99:H107"/>
    <mergeCell ref="I99:I107"/>
    <mergeCell ref="K99:K107"/>
    <mergeCell ref="B3:S3"/>
    <mergeCell ref="D27:D53"/>
    <mergeCell ref="D54:D62"/>
    <mergeCell ref="D72:D98"/>
    <mergeCell ref="I81:I89"/>
    <mergeCell ref="G108:G116"/>
    <mergeCell ref="L99:L107"/>
    <mergeCell ref="M99:M107"/>
    <mergeCell ref="H108:H116"/>
    <mergeCell ref="I108:I116"/>
    <mergeCell ref="K108:K116"/>
    <mergeCell ref="L108:L116"/>
    <mergeCell ref="M108:M116"/>
    <mergeCell ref="N90:N98"/>
    <mergeCell ref="I90:I98"/>
    <mergeCell ref="K90:K98"/>
    <mergeCell ref="H81:H89"/>
    <mergeCell ref="S99:S107"/>
    <mergeCell ref="B108:B116"/>
    <mergeCell ref="C108:C116"/>
    <mergeCell ref="D108:D116"/>
    <mergeCell ref="E108:E116"/>
    <mergeCell ref="F108:F116"/>
    <mergeCell ref="H90:H98"/>
    <mergeCell ref="S90:S98"/>
    <mergeCell ref="B99:B107"/>
    <mergeCell ref="C99:C107"/>
    <mergeCell ref="D99:D107"/>
    <mergeCell ref="E99:E107"/>
    <mergeCell ref="F99:F107"/>
    <mergeCell ref="G99:G107"/>
    <mergeCell ref="L90:L98"/>
    <mergeCell ref="M90:M98"/>
    <mergeCell ref="N81:N89"/>
    <mergeCell ref="L72:L80"/>
    <mergeCell ref="M72:M80"/>
    <mergeCell ref="N72:N80"/>
    <mergeCell ref="S81:S89"/>
    <mergeCell ref="B90:B98"/>
    <mergeCell ref="C90:C98"/>
    <mergeCell ref="E90:E98"/>
    <mergeCell ref="F90:F98"/>
    <mergeCell ref="G90:G98"/>
    <mergeCell ref="H63:H71"/>
    <mergeCell ref="S72:S80"/>
    <mergeCell ref="B81:B89"/>
    <mergeCell ref="C81:C89"/>
    <mergeCell ref="E81:E89"/>
    <mergeCell ref="F81:F89"/>
    <mergeCell ref="G81:G89"/>
    <mergeCell ref="K81:K89"/>
    <mergeCell ref="L81:L89"/>
    <mergeCell ref="M81:M89"/>
    <mergeCell ref="G63:G71"/>
    <mergeCell ref="S63:S71"/>
    <mergeCell ref="B72:B80"/>
    <mergeCell ref="C72:C80"/>
    <mergeCell ref="E72:E80"/>
    <mergeCell ref="F72:F80"/>
    <mergeCell ref="G72:G80"/>
    <mergeCell ref="H72:H80"/>
    <mergeCell ref="I72:I80"/>
    <mergeCell ref="K72:K80"/>
    <mergeCell ref="I63:I71"/>
    <mergeCell ref="K63:K71"/>
    <mergeCell ref="L63:L71"/>
    <mergeCell ref="M63:M71"/>
    <mergeCell ref="N63:N71"/>
    <mergeCell ref="B63:B71"/>
    <mergeCell ref="C63:C71"/>
    <mergeCell ref="D63:D71"/>
    <mergeCell ref="E63:E71"/>
    <mergeCell ref="F63:F71"/>
    <mergeCell ref="H54:H62"/>
    <mergeCell ref="I54:I62"/>
    <mergeCell ref="K54:K62"/>
    <mergeCell ref="L54:L62"/>
    <mergeCell ref="M54:M62"/>
    <mergeCell ref="N54:N62"/>
    <mergeCell ref="L45:L53"/>
    <mergeCell ref="M45:M53"/>
    <mergeCell ref="N45:N53"/>
    <mergeCell ref="S45:S53"/>
    <mergeCell ref="S54:S62"/>
    <mergeCell ref="B54:B62"/>
    <mergeCell ref="C54:C62"/>
    <mergeCell ref="E54:E62"/>
    <mergeCell ref="F54:F62"/>
    <mergeCell ref="G54:G62"/>
    <mergeCell ref="N36:N44"/>
    <mergeCell ref="S36:S44"/>
    <mergeCell ref="B45:B53"/>
    <mergeCell ref="C45:C53"/>
    <mergeCell ref="E45:E53"/>
    <mergeCell ref="F45:F53"/>
    <mergeCell ref="G45:G53"/>
    <mergeCell ref="H45:H53"/>
    <mergeCell ref="I45:I53"/>
    <mergeCell ref="K45:K53"/>
    <mergeCell ref="H36:H44"/>
    <mergeCell ref="I36:I44"/>
    <mergeCell ref="K36:K44"/>
    <mergeCell ref="H27:H35"/>
    <mergeCell ref="L36:L44"/>
    <mergeCell ref="M36:M44"/>
    <mergeCell ref="Q25:Q26"/>
    <mergeCell ref="P25:P26"/>
    <mergeCell ref="I25:I26"/>
    <mergeCell ref="J25:J26"/>
    <mergeCell ref="S27:S35"/>
    <mergeCell ref="B36:B44"/>
    <mergeCell ref="C36:C44"/>
    <mergeCell ref="E36:E44"/>
    <mergeCell ref="F36:F44"/>
    <mergeCell ref="G36:G44"/>
    <mergeCell ref="O25:O26"/>
    <mergeCell ref="I27:I35"/>
    <mergeCell ref="K27:K35"/>
    <mergeCell ref="L27:L35"/>
    <mergeCell ref="M27:M35"/>
    <mergeCell ref="N27:N35"/>
    <mergeCell ref="G25:G26"/>
    <mergeCell ref="R25:R26"/>
    <mergeCell ref="S25:S26"/>
    <mergeCell ref="B27:B35"/>
    <mergeCell ref="C27:C35"/>
    <mergeCell ref="E27:E35"/>
    <mergeCell ref="F27:F35"/>
    <mergeCell ref="G27:G35"/>
    <mergeCell ref="H25:H26"/>
    <mergeCell ref="K25:N25"/>
    <mergeCell ref="C117:C120"/>
    <mergeCell ref="D117:D120"/>
    <mergeCell ref="E117:E120"/>
    <mergeCell ref="F117:F120"/>
    <mergeCell ref="G117:G120"/>
    <mergeCell ref="B25:B26"/>
    <mergeCell ref="C25:C26"/>
    <mergeCell ref="D25:D26"/>
    <mergeCell ref="E25:E26"/>
    <mergeCell ref="F25:F26"/>
    <mergeCell ref="H117:H120"/>
    <mergeCell ref="I117:I120"/>
    <mergeCell ref="B273:B277"/>
    <mergeCell ref="C273:C277"/>
    <mergeCell ref="D273:D277"/>
    <mergeCell ref="E273:E277"/>
    <mergeCell ref="F273:F277"/>
    <mergeCell ref="G273:G277"/>
    <mergeCell ref="H273:H277"/>
    <mergeCell ref="B117:B120"/>
    <mergeCell ref="K273:K277"/>
    <mergeCell ref="L273:L277"/>
    <mergeCell ref="K278:K283"/>
    <mergeCell ref="L278:L283"/>
    <mergeCell ref="J282:J283"/>
    <mergeCell ref="G278:G283"/>
    <mergeCell ref="P273:P274"/>
    <mergeCell ref="Q273:Q274"/>
    <mergeCell ref="S274:S277"/>
    <mergeCell ref="M273:M277"/>
    <mergeCell ref="O273:O274"/>
    <mergeCell ref="M278:M283"/>
    <mergeCell ref="S278:S283"/>
    <mergeCell ref="B284:B292"/>
    <mergeCell ref="C284:C292"/>
    <mergeCell ref="D284:D292"/>
    <mergeCell ref="E284:E292"/>
    <mergeCell ref="F284:F292"/>
    <mergeCell ref="F278:F283"/>
    <mergeCell ref="B278:B283"/>
    <mergeCell ref="C278:C283"/>
    <mergeCell ref="D278:D283"/>
    <mergeCell ref="E278:E283"/>
    <mergeCell ref="H278:H283"/>
    <mergeCell ref="G284:G292"/>
    <mergeCell ref="H284:H292"/>
    <mergeCell ref="K284:K292"/>
    <mergeCell ref="L284:L292"/>
    <mergeCell ref="M284:M292"/>
    <mergeCell ref="I284:I292"/>
    <mergeCell ref="S293:S300"/>
    <mergeCell ref="G293:G301"/>
    <mergeCell ref="H293:H301"/>
    <mergeCell ref="K293:K301"/>
    <mergeCell ref="L293:L301"/>
    <mergeCell ref="B293:B301"/>
    <mergeCell ref="C293:C301"/>
    <mergeCell ref="D293:D301"/>
    <mergeCell ref="E293:E301"/>
    <mergeCell ref="F293:F301"/>
    <mergeCell ref="H302:H310"/>
    <mergeCell ref="K302:K310"/>
    <mergeCell ref="L302:L310"/>
    <mergeCell ref="M302:M310"/>
    <mergeCell ref="I302:I310"/>
    <mergeCell ref="B302:B310"/>
    <mergeCell ref="C302:C310"/>
    <mergeCell ref="D302:D310"/>
    <mergeCell ref="E302:E310"/>
    <mergeCell ref="F302:F310"/>
    <mergeCell ref="S311:S319"/>
    <mergeCell ref="S302:S310"/>
    <mergeCell ref="B311:B319"/>
    <mergeCell ref="C311:C319"/>
    <mergeCell ref="D311:D319"/>
    <mergeCell ref="E311:E319"/>
    <mergeCell ref="F311:F319"/>
    <mergeCell ref="G311:G319"/>
    <mergeCell ref="H311:H319"/>
    <mergeCell ref="G302:G310"/>
    <mergeCell ref="B320:B328"/>
    <mergeCell ref="C320:C328"/>
    <mergeCell ref="D320:D328"/>
    <mergeCell ref="E320:E328"/>
    <mergeCell ref="F320:F328"/>
    <mergeCell ref="K311:K319"/>
    <mergeCell ref="S320:S328"/>
    <mergeCell ref="B329:B337"/>
    <mergeCell ref="C329:C337"/>
    <mergeCell ref="D329:D337"/>
    <mergeCell ref="E329:E337"/>
    <mergeCell ref="F329:F337"/>
    <mergeCell ref="G329:G337"/>
    <mergeCell ref="G320:G328"/>
    <mergeCell ref="H320:H328"/>
    <mergeCell ref="K320:K328"/>
    <mergeCell ref="H329:H337"/>
    <mergeCell ref="K329:K337"/>
    <mergeCell ref="L329:L337"/>
    <mergeCell ref="M329:M337"/>
    <mergeCell ref="I329:I337"/>
    <mergeCell ref="N329:N337"/>
    <mergeCell ref="M338:M346"/>
    <mergeCell ref="S338:S346"/>
    <mergeCell ref="S329:S337"/>
    <mergeCell ref="B338:B346"/>
    <mergeCell ref="C338:C346"/>
    <mergeCell ref="D338:D346"/>
    <mergeCell ref="E338:E346"/>
    <mergeCell ref="F338:F346"/>
    <mergeCell ref="G338:G346"/>
    <mergeCell ref="H338:H346"/>
    <mergeCell ref="H347:H355"/>
    <mergeCell ref="K347:K355"/>
    <mergeCell ref="L347:L355"/>
    <mergeCell ref="M347:M355"/>
    <mergeCell ref="I347:I355"/>
    <mergeCell ref="B347:B355"/>
    <mergeCell ref="C347:C355"/>
    <mergeCell ref="D347:D355"/>
    <mergeCell ref="E347:E355"/>
    <mergeCell ref="F347:F355"/>
    <mergeCell ref="S356:S362"/>
    <mergeCell ref="S347:S355"/>
    <mergeCell ref="B356:B362"/>
    <mergeCell ref="C356:C362"/>
    <mergeCell ref="D356:D362"/>
    <mergeCell ref="E356:E362"/>
    <mergeCell ref="F356:F362"/>
    <mergeCell ref="G356:G362"/>
    <mergeCell ref="H356:H362"/>
    <mergeCell ref="G347:G355"/>
    <mergeCell ref="K356:K362"/>
    <mergeCell ref="L356:L362"/>
    <mergeCell ref="M356:M362"/>
    <mergeCell ref="K363:K371"/>
    <mergeCell ref="L363:L371"/>
    <mergeCell ref="M363:M371"/>
    <mergeCell ref="S363:S371"/>
    <mergeCell ref="N363:N371"/>
    <mergeCell ref="B363:B371"/>
    <mergeCell ref="C363:C371"/>
    <mergeCell ref="D363:D371"/>
    <mergeCell ref="E363:E371"/>
    <mergeCell ref="F363:F371"/>
    <mergeCell ref="G363:G371"/>
    <mergeCell ref="H363:H371"/>
    <mergeCell ref="I363:I371"/>
    <mergeCell ref="G372:G380"/>
    <mergeCell ref="H372:H380"/>
    <mergeCell ref="K372:K380"/>
    <mergeCell ref="L372:L380"/>
    <mergeCell ref="B372:B380"/>
    <mergeCell ref="C372:C380"/>
    <mergeCell ref="D372:D380"/>
    <mergeCell ref="E372:E380"/>
    <mergeCell ref="F372:F380"/>
    <mergeCell ref="B381:B389"/>
    <mergeCell ref="C381:C389"/>
    <mergeCell ref="D381:D389"/>
    <mergeCell ref="E381:E389"/>
    <mergeCell ref="F381:F389"/>
    <mergeCell ref="G381:G389"/>
    <mergeCell ref="H381:H389"/>
    <mergeCell ref="K381:K389"/>
    <mergeCell ref="L381:L389"/>
    <mergeCell ref="M381:M389"/>
    <mergeCell ref="M372:M380"/>
    <mergeCell ref="S372:S380"/>
    <mergeCell ref="I372:I380"/>
    <mergeCell ref="J372:J374"/>
    <mergeCell ref="N372:N380"/>
    <mergeCell ref="I381:I389"/>
    <mergeCell ref="S390:S398"/>
    <mergeCell ref="I390:I398"/>
    <mergeCell ref="N390:N398"/>
    <mergeCell ref="S381:S389"/>
    <mergeCell ref="B390:B398"/>
    <mergeCell ref="C390:C398"/>
    <mergeCell ref="D390:D398"/>
    <mergeCell ref="E390:E398"/>
    <mergeCell ref="F390:F398"/>
    <mergeCell ref="G390:G398"/>
    <mergeCell ref="B399:B407"/>
    <mergeCell ref="C399:C407"/>
    <mergeCell ref="D399:D407"/>
    <mergeCell ref="E399:E407"/>
    <mergeCell ref="F399:F407"/>
    <mergeCell ref="K390:K398"/>
    <mergeCell ref="H390:H398"/>
    <mergeCell ref="J402:J404"/>
    <mergeCell ref="J394:J395"/>
    <mergeCell ref="J396:J397"/>
    <mergeCell ref="S399:S407"/>
    <mergeCell ref="B408:B416"/>
    <mergeCell ref="C408:C416"/>
    <mergeCell ref="D408:D416"/>
    <mergeCell ref="E408:E416"/>
    <mergeCell ref="F408:F416"/>
    <mergeCell ref="G399:G407"/>
    <mergeCell ref="H399:H407"/>
    <mergeCell ref="K399:K407"/>
    <mergeCell ref="L399:L407"/>
    <mergeCell ref="G408:G416"/>
    <mergeCell ref="H408:H416"/>
    <mergeCell ref="S408:S416"/>
    <mergeCell ref="B417:B425"/>
    <mergeCell ref="C417:C425"/>
    <mergeCell ref="D417:D425"/>
    <mergeCell ref="E417:E425"/>
    <mergeCell ref="F417:F425"/>
    <mergeCell ref="G417:G425"/>
    <mergeCell ref="H417:H425"/>
    <mergeCell ref="S417:S425"/>
    <mergeCell ref="B426:B434"/>
    <mergeCell ref="C426:C434"/>
    <mergeCell ref="D426:D434"/>
    <mergeCell ref="E426:E434"/>
    <mergeCell ref="F426:F434"/>
    <mergeCell ref="G426:G434"/>
    <mergeCell ref="H426:H434"/>
    <mergeCell ref="S426:S434"/>
    <mergeCell ref="K426:K434"/>
    <mergeCell ref="B435:B443"/>
    <mergeCell ref="C435:C443"/>
    <mergeCell ref="D435:D443"/>
    <mergeCell ref="E435:E443"/>
    <mergeCell ref="F435:F443"/>
    <mergeCell ref="G435:G443"/>
    <mergeCell ref="H435:H443"/>
    <mergeCell ref="S435:S443"/>
    <mergeCell ref="B444:B452"/>
    <mergeCell ref="C444:C452"/>
    <mergeCell ref="D444:D452"/>
    <mergeCell ref="E444:E452"/>
    <mergeCell ref="K444:K452"/>
    <mergeCell ref="L444:L452"/>
    <mergeCell ref="M444:M452"/>
    <mergeCell ref="N444:N452"/>
    <mergeCell ref="G453:G461"/>
    <mergeCell ref="H453:H461"/>
    <mergeCell ref="K453:K461"/>
    <mergeCell ref="L453:L461"/>
    <mergeCell ref="A27:A71"/>
    <mergeCell ref="A72:A116"/>
    <mergeCell ref="F444:F452"/>
    <mergeCell ref="G444:G452"/>
    <mergeCell ref="H444:H452"/>
    <mergeCell ref="B453:B461"/>
    <mergeCell ref="B462:B470"/>
    <mergeCell ref="C462:C470"/>
    <mergeCell ref="D462:D470"/>
    <mergeCell ref="E462:E470"/>
    <mergeCell ref="F462:F470"/>
    <mergeCell ref="F453:F461"/>
    <mergeCell ref="C453:C461"/>
    <mergeCell ref="D453:D461"/>
    <mergeCell ref="E453:E461"/>
    <mergeCell ref="G462:G470"/>
    <mergeCell ref="H462:H470"/>
    <mergeCell ref="K462:K470"/>
    <mergeCell ref="L462:L470"/>
    <mergeCell ref="M462:M470"/>
    <mergeCell ref="I462:I470"/>
    <mergeCell ref="S462:S470"/>
    <mergeCell ref="I273:I277"/>
    <mergeCell ref="N273:N277"/>
    <mergeCell ref="R273:R274"/>
    <mergeCell ref="J276:J277"/>
    <mergeCell ref="I278:I283"/>
    <mergeCell ref="N278:N283"/>
    <mergeCell ref="M453:M461"/>
    <mergeCell ref="S453:S461"/>
    <mergeCell ref="S444:S452"/>
    <mergeCell ref="N284:N292"/>
    <mergeCell ref="I293:I301"/>
    <mergeCell ref="J293:J295"/>
    <mergeCell ref="N293:N301"/>
    <mergeCell ref="J296:J297"/>
    <mergeCell ref="J298:J299"/>
    <mergeCell ref="J300:J301"/>
    <mergeCell ref="M293:M301"/>
    <mergeCell ref="N302:N310"/>
    <mergeCell ref="I311:I319"/>
    <mergeCell ref="N311:N319"/>
    <mergeCell ref="I320:I328"/>
    <mergeCell ref="N320:N328"/>
    <mergeCell ref="J323:J324"/>
    <mergeCell ref="L320:L328"/>
    <mergeCell ref="M320:M328"/>
    <mergeCell ref="L311:L319"/>
    <mergeCell ref="M311:M319"/>
    <mergeCell ref="N347:N355"/>
    <mergeCell ref="I356:I362"/>
    <mergeCell ref="N356:N362"/>
    <mergeCell ref="J360:J362"/>
    <mergeCell ref="I338:I346"/>
    <mergeCell ref="N338:N346"/>
    <mergeCell ref="J341:J342"/>
    <mergeCell ref="J343:J345"/>
    <mergeCell ref="K338:K346"/>
    <mergeCell ref="L338:L346"/>
    <mergeCell ref="N381:N389"/>
    <mergeCell ref="M399:M407"/>
    <mergeCell ref="L390:L398"/>
    <mergeCell ref="M390:M398"/>
    <mergeCell ref="P453:P461"/>
    <mergeCell ref="I408:I416"/>
    <mergeCell ref="J408:J411"/>
    <mergeCell ref="I417:I425"/>
    <mergeCell ref="I426:I434"/>
    <mergeCell ref="J391:J392"/>
    <mergeCell ref="I399:I407"/>
    <mergeCell ref="J399:J401"/>
    <mergeCell ref="N462:N470"/>
    <mergeCell ref="A273:A328"/>
    <mergeCell ref="A329:A380"/>
    <mergeCell ref="A381:A432"/>
    <mergeCell ref="A433:A470"/>
    <mergeCell ref="I435:I443"/>
    <mergeCell ref="I444:I452"/>
    <mergeCell ref="I453:I461"/>
    <mergeCell ref="N453:N461"/>
    <mergeCell ref="N399:N407"/>
    <mergeCell ref="K408:K416"/>
    <mergeCell ref="L408:L416"/>
    <mergeCell ref="M408:M416"/>
    <mergeCell ref="N408:N416"/>
    <mergeCell ref="K417:K425"/>
    <mergeCell ref="L417:L425"/>
    <mergeCell ref="M417:M425"/>
    <mergeCell ref="N417:N425"/>
    <mergeCell ref="L426:L434"/>
    <mergeCell ref="M426:M434"/>
    <mergeCell ref="N426:N434"/>
    <mergeCell ref="K435:K443"/>
    <mergeCell ref="L435:L443"/>
    <mergeCell ref="M435:M443"/>
    <mergeCell ref="N435:N443"/>
    <mergeCell ref="N982:N991"/>
    <mergeCell ref="S948:S951"/>
    <mergeCell ref="K962:K964"/>
    <mergeCell ref="L962:L964"/>
    <mergeCell ref="M962:M964"/>
    <mergeCell ref="N962:N964"/>
    <mergeCell ref="K965:K968"/>
    <mergeCell ref="L965:L968"/>
    <mergeCell ref="M965:M968"/>
    <mergeCell ref="N965:N968"/>
    <mergeCell ref="N992:N996"/>
    <mergeCell ref="R982:R991"/>
    <mergeCell ref="S982:S991"/>
    <mergeCell ref="B992:B996"/>
    <mergeCell ref="C992:C996"/>
    <mergeCell ref="E992:E996"/>
    <mergeCell ref="F992:F996"/>
    <mergeCell ref="G992:G996"/>
    <mergeCell ref="H992:H996"/>
    <mergeCell ref="I982:I991"/>
    <mergeCell ref="R992:R996"/>
    <mergeCell ref="S992:S996"/>
    <mergeCell ref="B997:B1001"/>
    <mergeCell ref="C997:C1001"/>
    <mergeCell ref="E997:E1001"/>
    <mergeCell ref="F997:F1001"/>
    <mergeCell ref="G997:G1001"/>
    <mergeCell ref="H997:H1001"/>
    <mergeCell ref="I997:I1001"/>
    <mergeCell ref="I992:I996"/>
    <mergeCell ref="R997:R1001"/>
    <mergeCell ref="S997:S1001"/>
    <mergeCell ref="B1002:B1004"/>
    <mergeCell ref="C1002:C1004"/>
    <mergeCell ref="E1002:E1004"/>
    <mergeCell ref="F1002:F1004"/>
    <mergeCell ref="G1002:G1004"/>
    <mergeCell ref="H1002:H1004"/>
    <mergeCell ref="N997:N1001"/>
    <mergeCell ref="R1002:R1004"/>
    <mergeCell ref="S1002:S1004"/>
    <mergeCell ref="B1005:B1017"/>
    <mergeCell ref="C1005:C1017"/>
    <mergeCell ref="D1005:D1022"/>
    <mergeCell ref="E1005:E1017"/>
    <mergeCell ref="F1005:F1017"/>
    <mergeCell ref="G1005:G1017"/>
    <mergeCell ref="I1002:I1004"/>
    <mergeCell ref="N1002:N1004"/>
    <mergeCell ref="B1018:B1022"/>
    <mergeCell ref="C1018:C1022"/>
    <mergeCell ref="E1018:E1022"/>
    <mergeCell ref="F1018:F1022"/>
    <mergeCell ref="G1018:G1022"/>
    <mergeCell ref="H1005:H1017"/>
    <mergeCell ref="R1018:R1022"/>
    <mergeCell ref="S1018:S1022"/>
    <mergeCell ref="H1018:H1022"/>
    <mergeCell ref="I1018:I1022"/>
    <mergeCell ref="N1018:N1022"/>
    <mergeCell ref="R1005:R1017"/>
    <mergeCell ref="S1005:S1017"/>
    <mergeCell ref="I1005:I1017"/>
    <mergeCell ref="N1005:N1017"/>
    <mergeCell ref="B1023:B1026"/>
    <mergeCell ref="C1023:C1026"/>
    <mergeCell ref="D1023:D1038"/>
    <mergeCell ref="E1023:E1026"/>
    <mergeCell ref="F1023:F1026"/>
    <mergeCell ref="G1023:G1026"/>
    <mergeCell ref="R1023:R1026"/>
    <mergeCell ref="S1023:S1026"/>
    <mergeCell ref="B1027:B1036"/>
    <mergeCell ref="C1027:C1036"/>
    <mergeCell ref="E1027:E1036"/>
    <mergeCell ref="F1027:F1036"/>
    <mergeCell ref="G1027:G1036"/>
    <mergeCell ref="H1023:H1026"/>
    <mergeCell ref="I1023:I1026"/>
    <mergeCell ref="N1023:N1026"/>
    <mergeCell ref="S1027:S1036"/>
    <mergeCell ref="R1028:R1036"/>
    <mergeCell ref="B1037:B1038"/>
    <mergeCell ref="C1037:C1038"/>
    <mergeCell ref="E1037:E1038"/>
    <mergeCell ref="F1037:F1038"/>
    <mergeCell ref="G1037:G1038"/>
    <mergeCell ref="H1027:H1036"/>
    <mergeCell ref="I1027:I1036"/>
    <mergeCell ref="N1027:N1036"/>
    <mergeCell ref="B1039:B1044"/>
    <mergeCell ref="C1039:C1044"/>
    <mergeCell ref="D1039:D1050"/>
    <mergeCell ref="E1039:E1044"/>
    <mergeCell ref="F1039:F1044"/>
    <mergeCell ref="H1037:H1038"/>
    <mergeCell ref="R1039:R1044"/>
    <mergeCell ref="S1039:S1044"/>
    <mergeCell ref="G1039:G1044"/>
    <mergeCell ref="H1039:H1044"/>
    <mergeCell ref="I1039:I1044"/>
    <mergeCell ref="R1037:R1038"/>
    <mergeCell ref="S1037:S1038"/>
    <mergeCell ref="I1037:I1038"/>
    <mergeCell ref="N1037:N1038"/>
    <mergeCell ref="C1045:C1050"/>
    <mergeCell ref="E1045:E1050"/>
    <mergeCell ref="F1045:F1050"/>
    <mergeCell ref="G1045:G1050"/>
    <mergeCell ref="H1045:H1050"/>
    <mergeCell ref="N1039:N1044"/>
    <mergeCell ref="S1045:S1050"/>
    <mergeCell ref="B1051:B1053"/>
    <mergeCell ref="C1051:C1053"/>
    <mergeCell ref="D1051:D1065"/>
    <mergeCell ref="E1051:E1053"/>
    <mergeCell ref="F1051:F1053"/>
    <mergeCell ref="G1051:G1053"/>
    <mergeCell ref="I1045:I1050"/>
    <mergeCell ref="N1045:N1050"/>
    <mergeCell ref="B1045:B1050"/>
    <mergeCell ref="H1054:H1065"/>
    <mergeCell ref="I1054:I1065"/>
    <mergeCell ref="H1051:H1053"/>
    <mergeCell ref="I1051:I1053"/>
    <mergeCell ref="N1051:N1053"/>
    <mergeCell ref="R1045:R1050"/>
    <mergeCell ref="G1066:G1069"/>
    <mergeCell ref="H1066:H1069"/>
    <mergeCell ref="N1054:N1065"/>
    <mergeCell ref="S1051:S1053"/>
    <mergeCell ref="J1052:J1053"/>
    <mergeCell ref="B1054:B1065"/>
    <mergeCell ref="C1054:C1065"/>
    <mergeCell ref="E1054:E1065"/>
    <mergeCell ref="F1054:F1065"/>
    <mergeCell ref="G1054:G1065"/>
    <mergeCell ref="I1066:I1069"/>
    <mergeCell ref="N1066:N1069"/>
    <mergeCell ref="S1066:S1069"/>
    <mergeCell ref="R1054:R1065"/>
    <mergeCell ref="S1054:S1065"/>
    <mergeCell ref="B1066:B1069"/>
    <mergeCell ref="C1066:C1069"/>
    <mergeCell ref="D1066:D1073"/>
    <mergeCell ref="E1066:E1069"/>
    <mergeCell ref="F1066:F1069"/>
    <mergeCell ref="B1070:B1071"/>
    <mergeCell ref="C1070:C1071"/>
    <mergeCell ref="E1070:E1071"/>
    <mergeCell ref="F1070:F1071"/>
    <mergeCell ref="G1070:G1071"/>
    <mergeCell ref="H1070:H1071"/>
    <mergeCell ref="R1070:R1071"/>
    <mergeCell ref="S1070:S1071"/>
    <mergeCell ref="B1072:B1073"/>
    <mergeCell ref="C1072:C1073"/>
    <mergeCell ref="E1072:E1073"/>
    <mergeCell ref="F1072:F1073"/>
    <mergeCell ref="G1072:G1073"/>
    <mergeCell ref="H1072:H1073"/>
    <mergeCell ref="I1070:I1071"/>
    <mergeCell ref="N1070:N1071"/>
    <mergeCell ref="R1072:R1073"/>
    <mergeCell ref="S1072:S1073"/>
    <mergeCell ref="B1074:B1077"/>
    <mergeCell ref="C1074:C1077"/>
    <mergeCell ref="D1074:D1077"/>
    <mergeCell ref="E1074:E1075"/>
    <mergeCell ref="F1074:F1075"/>
    <mergeCell ref="G1074:G1075"/>
    <mergeCell ref="I1072:I1073"/>
    <mergeCell ref="N1072:N1073"/>
    <mergeCell ref="G1076:G1077"/>
    <mergeCell ref="H1076:H1077"/>
    <mergeCell ref="I1076:I1077"/>
    <mergeCell ref="H1074:H1075"/>
    <mergeCell ref="I1074:I1075"/>
    <mergeCell ref="N1074:N1075"/>
    <mergeCell ref="N1076:N1077"/>
    <mergeCell ref="B1078:B1082"/>
    <mergeCell ref="C1078:C1082"/>
    <mergeCell ref="D1078:D1082"/>
    <mergeCell ref="E1078:E1079"/>
    <mergeCell ref="F1078:F1079"/>
    <mergeCell ref="G1078:G1079"/>
    <mergeCell ref="H1078:H1079"/>
    <mergeCell ref="E1076:E1077"/>
    <mergeCell ref="F1076:F1077"/>
    <mergeCell ref="N1080:N1082"/>
    <mergeCell ref="S1080:S1082"/>
    <mergeCell ref="R1081:R1082"/>
    <mergeCell ref="I1078:I1079"/>
    <mergeCell ref="N1078:N1079"/>
    <mergeCell ref="E1080:E1082"/>
    <mergeCell ref="F1080:F1082"/>
    <mergeCell ref="G1080:G1082"/>
    <mergeCell ref="H1080:H1082"/>
    <mergeCell ref="I1080:I1082"/>
    <mergeCell ref="N1083:N1088"/>
    <mergeCell ref="B1083:B1088"/>
    <mergeCell ref="C1083:C1088"/>
    <mergeCell ref="D1083:D1093"/>
    <mergeCell ref="E1083:E1088"/>
    <mergeCell ref="F1083:F1088"/>
    <mergeCell ref="G1083:G1088"/>
    <mergeCell ref="N1089:N1093"/>
    <mergeCell ref="R1083:R1086"/>
    <mergeCell ref="S1083:S1088"/>
    <mergeCell ref="B1089:B1093"/>
    <mergeCell ref="C1089:C1093"/>
    <mergeCell ref="E1089:E1093"/>
    <mergeCell ref="F1089:F1093"/>
    <mergeCell ref="G1089:G1093"/>
    <mergeCell ref="H1083:H1088"/>
    <mergeCell ref="I1083:I1088"/>
    <mergeCell ref="E1094:E1096"/>
    <mergeCell ref="F1094:F1096"/>
    <mergeCell ref="G1094:G1096"/>
    <mergeCell ref="H1094:H1096"/>
    <mergeCell ref="H1089:H1093"/>
    <mergeCell ref="I1089:I1093"/>
    <mergeCell ref="R1094:R1096"/>
    <mergeCell ref="S1094:S1096"/>
    <mergeCell ref="A974:A1097"/>
    <mergeCell ref="A790:A824"/>
    <mergeCell ref="I1094:I1096"/>
    <mergeCell ref="N1094:N1096"/>
    <mergeCell ref="S1089:S1093"/>
    <mergeCell ref="B1094:B1097"/>
    <mergeCell ref="C1094:C1097"/>
    <mergeCell ref="D1094:D1097"/>
  </mergeCells>
  <dataValidations count="8">
    <dataValidation type="list" allowBlank="1" showInputMessage="1" showErrorMessage="1" sqref="C9 C27:C116 C219:C272">
      <formula1>$C$9:$C$22</formula1>
    </dataValidation>
    <dataValidation type="list" allowBlank="1" showInputMessage="1" showErrorMessage="1" sqref="C25:C26">
      <formula1>$C$9:$C$24</formula1>
    </dataValidation>
    <dataValidation type="list" allowBlank="1" showInputMessage="1" showErrorMessage="1" sqref="B27:B116">
      <formula1>$B$9:$B$13</formula1>
    </dataValidation>
    <dataValidation type="list" allowBlank="1" showInputMessage="1" showErrorMessage="1" sqref="B117:C131 B135:C145">
      <formula1>INS2018!#REF!</formula1>
    </dataValidation>
    <dataValidation type="list" allowBlank="1" showInputMessage="1" showErrorMessage="1" sqref="B149 B151:B152 B155 B160 B169 B174:B273 B284:B329 B278 B338:B471 B525 B480 B498 B489 B507 B516 B534:B597 B708 B633 B651 B825:B939 B606:B615 B1083 B1037:B1045 B1094 B1074 B1002:B1027 B974:B997 B1051:B1072">
      <formula1>$A$5:$A$9</formula1>
    </dataValidation>
    <dataValidation type="list" allowBlank="1" showInputMessage="1" showErrorMessage="1" sqref="C149 C151:C152 C155 C160 C169 C174:C218 C273 C278:C597 C708 C651 C633 C825:C939 C606:C615 C1037:C1045 C1094 C1083 C1002:C1027 C974:C997 C1051:C1074">
      <formula1>$B$5:$B$18</formula1>
    </dataValidation>
    <dataValidation type="list" allowBlank="1" showInputMessage="1" showErrorMessage="1" sqref="B940">
      <formula1>$A$6:$A$10</formula1>
    </dataValidation>
    <dataValidation type="list" allowBlank="1" showInputMessage="1" showErrorMessage="1" sqref="C940">
      <formula1>$B$6:$B$19</formula1>
    </dataValidation>
  </dataValidations>
  <printOptions/>
  <pageMargins left="0.5511811023622047" right="0.4330708661417323" top="0.7874015748031497" bottom="0.7874015748031497" header="0.2755905511811024" footer="0.6299212598425197"/>
  <pageSetup horizontalDpi="600" verticalDpi="600" orientation="landscape" paperSize="5" scale="38" r:id="rId4"/>
  <headerFooter alignWithMargins="0">
    <oddFooter>&amp;CPágina &amp;P de &amp;F</oddFooter>
  </headerFooter>
  <rowBreaks count="12" manualBreakCount="12">
    <brk id="71" max="255" man="1"/>
    <brk id="116" max="255" man="1"/>
    <brk id="148" max="255" man="1"/>
    <brk id="173" max="255" man="1"/>
    <brk id="218" max="255" man="1"/>
    <brk id="272" max="255" man="1"/>
    <brk id="328" max="19" man="1"/>
    <brk id="380" max="255" man="1"/>
    <brk id="443" max="255" man="1"/>
    <brk id="515" max="255" man="1"/>
    <brk id="578" max="255" man="1"/>
    <brk id="1039" max="1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Milena Velosa</dc:creator>
  <cp:keywords/>
  <dc:description/>
  <cp:lastModifiedBy>Luis Antonio Ayala Ramirez</cp:lastModifiedBy>
  <cp:lastPrinted>2018-01-24T20:38:39Z</cp:lastPrinted>
  <dcterms:created xsi:type="dcterms:W3CDTF">1998-03-17T18:40:45Z</dcterms:created>
  <dcterms:modified xsi:type="dcterms:W3CDTF">2018-01-24T22:03:57Z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ificación del Documento">
    <vt:lpwstr>Transversales</vt:lpwstr>
  </property>
  <property fmtid="{D5CDD505-2E9C-101B-9397-08002B2CF9AE}" pid="3" name="Código">
    <vt:lpwstr>Formulación Plan Operativo Anual</vt:lpwstr>
  </property>
  <property fmtid="{D5CDD505-2E9C-101B-9397-08002B2CF9AE}" pid="4" name="Tipo de Documento">
    <vt:lpwstr>Formatos</vt:lpwstr>
  </property>
  <property fmtid="{D5CDD505-2E9C-101B-9397-08002B2CF9AE}" pid="5" name="Grupo o Dependencia">
    <vt:lpwstr>Oficina Asesora de Planeación</vt:lpwstr>
  </property>
  <property fmtid="{D5CDD505-2E9C-101B-9397-08002B2CF9AE}" pid="6" name="_dlc_DocId">
    <vt:lpwstr>HWYQJDHH7RAV-732050309-3</vt:lpwstr>
  </property>
  <property fmtid="{D5CDD505-2E9C-101B-9397-08002B2CF9AE}" pid="7" name="_dlc_DocIdItemGuid">
    <vt:lpwstr>b23526da-db9e-4506-88e9-91f1403b143c</vt:lpwstr>
  </property>
  <property fmtid="{D5CDD505-2E9C-101B-9397-08002B2CF9AE}" pid="8" name="_dlc_DocIdUrl">
    <vt:lpwstr>http://participacion.ins.gov.co/_layouts/15/DocIdRedir.aspx?ID=HWYQJDHH7RAV-732050309-3, HWYQJDHH7RAV-732050309-3</vt:lpwstr>
  </property>
</Properties>
</file>